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90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4eb83e2ea1fc2f6f/Desktop/ALPS Documents/Section Finals Documents/Section C Finals 2023/"/>
    </mc:Choice>
  </mc:AlternateContent>
  <xr:revisionPtr revIDLastSave="111" documentId="8_{FFB25D10-2F33-4B78-BA76-1F5D48ACA428}" xr6:coauthVersionLast="47" xr6:coauthVersionMax="47" xr10:uidLastSave="{4F85A343-619C-4B93-87C6-00C95455F89E}"/>
  <bookViews>
    <workbookView xWindow="-90" yWindow="-90" windowWidth="19380" windowHeight="11460" xr2:uid="{00000000-000D-0000-FFFF-FFFF00000000}"/>
  </bookViews>
  <sheets>
    <sheet name="Entry Grid" sheetId="1" r:id="rId1"/>
    <sheet name="SAMPLE Entry Grid" sheetId="4" r:id="rId2"/>
    <sheet name="Club Data" sheetId="2" r:id="rId3"/>
    <sheet name="Event Structure" sheetId="3" r:id="rId4"/>
  </sheets>
  <definedNames>
    <definedName name="CLUBCODES">'Club Data'!$A$2:$A$23</definedName>
    <definedName name="CLUBNAMES">'Club Data'!$A$2:$A$23</definedName>
    <definedName name="Meets">'Entry Grid'!$G$6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L98" i="4" l="1"/>
  <c r="BL97" i="4"/>
  <c r="BL96" i="4"/>
  <c r="BL95" i="4"/>
  <c r="BL94" i="4"/>
  <c r="BQ93" i="4"/>
  <c r="BP93" i="4"/>
  <c r="BO93" i="4"/>
  <c r="BN93" i="4"/>
  <c r="BL93" i="4"/>
  <c r="BQ92" i="4"/>
  <c r="BP92" i="4"/>
  <c r="BO92" i="4"/>
  <c r="BN92" i="4"/>
  <c r="BL92" i="4"/>
  <c r="BQ91" i="4"/>
  <c r="BP91" i="4"/>
  <c r="BO91" i="4"/>
  <c r="BN91" i="4"/>
  <c r="BL91" i="4"/>
  <c r="BQ90" i="4"/>
  <c r="BP90" i="4"/>
  <c r="BO90" i="4"/>
  <c r="BN90" i="4"/>
  <c r="BL90" i="4"/>
  <c r="BQ89" i="4"/>
  <c r="BP89" i="4"/>
  <c r="BO89" i="4"/>
  <c r="BN89" i="4"/>
  <c r="BL89" i="4"/>
  <c r="BQ88" i="4"/>
  <c r="BP88" i="4"/>
  <c r="BO88" i="4"/>
  <c r="BN88" i="4"/>
  <c r="BL88" i="4"/>
  <c r="BQ87" i="4"/>
  <c r="BP87" i="4"/>
  <c r="BO87" i="4"/>
  <c r="BN87" i="4"/>
  <c r="BL87" i="4"/>
  <c r="BQ86" i="4"/>
  <c r="BP86" i="4"/>
  <c r="BO86" i="4"/>
  <c r="BN86" i="4"/>
  <c r="BL86" i="4"/>
  <c r="BQ85" i="4"/>
  <c r="BP85" i="4"/>
  <c r="BO85" i="4"/>
  <c r="BN85" i="4"/>
  <c r="BL85" i="4"/>
  <c r="BQ84" i="4"/>
  <c r="BP84" i="4"/>
  <c r="BO84" i="4"/>
  <c r="BN84" i="4"/>
  <c r="BL84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BL80" i="4"/>
  <c r="BM80" i="4" s="1"/>
  <c r="BJ80" i="4"/>
  <c r="BN80" i="4" s="1"/>
  <c r="BI80" i="4"/>
  <c r="BH80" i="4"/>
  <c r="BR80" i="4" s="1"/>
  <c r="BF80" i="4"/>
  <c r="BN79" i="4"/>
  <c r="BL79" i="4"/>
  <c r="BM79" i="4" s="1"/>
  <c r="BK79" i="4"/>
  <c r="BJ79" i="4"/>
  <c r="BO79" i="4" s="1"/>
  <c r="BI79" i="4"/>
  <c r="BH79" i="4"/>
  <c r="BR79" i="4" s="1"/>
  <c r="BF79" i="4"/>
  <c r="BO78" i="4"/>
  <c r="BL78" i="4"/>
  <c r="BM78" i="4" s="1"/>
  <c r="BK78" i="4"/>
  <c r="BJ78" i="4"/>
  <c r="BN78" i="4" s="1"/>
  <c r="BI78" i="4"/>
  <c r="BH78" i="4"/>
  <c r="BR78" i="4" s="1"/>
  <c r="BF78" i="4"/>
  <c r="BO77" i="4"/>
  <c r="BN77" i="4"/>
  <c r="BL77" i="4"/>
  <c r="BM77" i="4" s="1"/>
  <c r="BK77" i="4"/>
  <c r="BJ77" i="4"/>
  <c r="BI77" i="4"/>
  <c r="BH77" i="4"/>
  <c r="BR77" i="4" s="1"/>
  <c r="BF77" i="4"/>
  <c r="BO76" i="4"/>
  <c r="BL76" i="4"/>
  <c r="BM76" i="4" s="1"/>
  <c r="BK76" i="4"/>
  <c r="BJ76" i="4"/>
  <c r="BN76" i="4" s="1"/>
  <c r="BI76" i="4"/>
  <c r="BH76" i="4"/>
  <c r="BR76" i="4" s="1"/>
  <c r="BF76" i="4"/>
  <c r="BO75" i="4"/>
  <c r="BN75" i="4"/>
  <c r="BL75" i="4"/>
  <c r="BM75" i="4" s="1"/>
  <c r="BK75" i="4"/>
  <c r="BJ75" i="4"/>
  <c r="BI75" i="4"/>
  <c r="BH75" i="4"/>
  <c r="BR75" i="4" s="1"/>
  <c r="BF75" i="4"/>
  <c r="BO74" i="4"/>
  <c r="BL74" i="4"/>
  <c r="BM74" i="4" s="1"/>
  <c r="BK74" i="4"/>
  <c r="BJ74" i="4"/>
  <c r="BN74" i="4" s="1"/>
  <c r="BI74" i="4"/>
  <c r="BH74" i="4"/>
  <c r="BR74" i="4" s="1"/>
  <c r="BF74" i="4"/>
  <c r="BO73" i="4"/>
  <c r="BN73" i="4"/>
  <c r="BL73" i="4"/>
  <c r="BM73" i="4" s="1"/>
  <c r="BK73" i="4"/>
  <c r="BJ73" i="4"/>
  <c r="BI73" i="4"/>
  <c r="BH73" i="4"/>
  <c r="BR73" i="4" s="1"/>
  <c r="BF73" i="4"/>
  <c r="BO72" i="4"/>
  <c r="BL72" i="4"/>
  <c r="BM72" i="4" s="1"/>
  <c r="BK72" i="4"/>
  <c r="BJ72" i="4"/>
  <c r="BN72" i="4" s="1"/>
  <c r="BI72" i="4"/>
  <c r="BH72" i="4"/>
  <c r="BR72" i="4" s="1"/>
  <c r="BF72" i="4"/>
  <c r="BO71" i="4"/>
  <c r="BN71" i="4"/>
  <c r="BL71" i="4"/>
  <c r="BM71" i="4" s="1"/>
  <c r="BK71" i="4"/>
  <c r="BJ71" i="4"/>
  <c r="BI71" i="4"/>
  <c r="BH71" i="4"/>
  <c r="BR71" i="4" s="1"/>
  <c r="BF71" i="4"/>
  <c r="BO70" i="4"/>
  <c r="BL70" i="4"/>
  <c r="BM70" i="4" s="1"/>
  <c r="BK70" i="4"/>
  <c r="BJ70" i="4"/>
  <c r="BN70" i="4" s="1"/>
  <c r="BI70" i="4"/>
  <c r="BH70" i="4"/>
  <c r="BR70" i="4" s="1"/>
  <c r="BF70" i="4"/>
  <c r="BO69" i="4"/>
  <c r="BN69" i="4"/>
  <c r="BL69" i="4"/>
  <c r="BM69" i="4" s="1"/>
  <c r="BK69" i="4"/>
  <c r="BJ69" i="4"/>
  <c r="BI69" i="4"/>
  <c r="BH69" i="4"/>
  <c r="BR69" i="4" s="1"/>
  <c r="BF69" i="4"/>
  <c r="BO68" i="4"/>
  <c r="BL68" i="4"/>
  <c r="BM68" i="4" s="1"/>
  <c r="BK68" i="4"/>
  <c r="BJ68" i="4"/>
  <c r="BN68" i="4" s="1"/>
  <c r="BI68" i="4"/>
  <c r="BH68" i="4"/>
  <c r="BR68" i="4" s="1"/>
  <c r="BF68" i="4"/>
  <c r="BO67" i="4"/>
  <c r="BN67" i="4"/>
  <c r="BL67" i="4"/>
  <c r="BM67" i="4" s="1"/>
  <c r="BK67" i="4"/>
  <c r="BJ67" i="4"/>
  <c r="BI67" i="4"/>
  <c r="BH67" i="4"/>
  <c r="BR67" i="4" s="1"/>
  <c r="BF67" i="4"/>
  <c r="BO66" i="4"/>
  <c r="BL66" i="4"/>
  <c r="BM66" i="4" s="1"/>
  <c r="BK66" i="4"/>
  <c r="BJ66" i="4"/>
  <c r="BN66" i="4" s="1"/>
  <c r="BI66" i="4"/>
  <c r="BH66" i="4"/>
  <c r="BR66" i="4" s="1"/>
  <c r="BF66" i="4"/>
  <c r="BO65" i="4"/>
  <c r="BN65" i="4"/>
  <c r="BL65" i="4"/>
  <c r="BM65" i="4" s="1"/>
  <c r="BK65" i="4"/>
  <c r="BJ65" i="4"/>
  <c r="BI65" i="4"/>
  <c r="BH65" i="4"/>
  <c r="BR65" i="4" s="1"/>
  <c r="BF65" i="4"/>
  <c r="BO64" i="4"/>
  <c r="BL64" i="4"/>
  <c r="BM64" i="4" s="1"/>
  <c r="BK64" i="4"/>
  <c r="BJ64" i="4"/>
  <c r="BN64" i="4" s="1"/>
  <c r="BI64" i="4"/>
  <c r="BH64" i="4"/>
  <c r="BR64" i="4" s="1"/>
  <c r="BF64" i="4"/>
  <c r="BO63" i="4"/>
  <c r="BN63" i="4"/>
  <c r="BL63" i="4"/>
  <c r="BM63" i="4" s="1"/>
  <c r="BK63" i="4"/>
  <c r="BJ63" i="4"/>
  <c r="BI63" i="4"/>
  <c r="BH63" i="4"/>
  <c r="BR63" i="4" s="1"/>
  <c r="BF63" i="4"/>
  <c r="BO62" i="4"/>
  <c r="BL62" i="4"/>
  <c r="BM62" i="4" s="1"/>
  <c r="BK62" i="4"/>
  <c r="BJ62" i="4"/>
  <c r="BN62" i="4" s="1"/>
  <c r="BI62" i="4"/>
  <c r="BH62" i="4"/>
  <c r="BR62" i="4" s="1"/>
  <c r="BF62" i="4"/>
  <c r="BO61" i="4"/>
  <c r="BN61" i="4"/>
  <c r="BL61" i="4"/>
  <c r="BM61" i="4" s="1"/>
  <c r="BK61" i="4"/>
  <c r="BJ61" i="4"/>
  <c r="BI61" i="4"/>
  <c r="BH61" i="4"/>
  <c r="BR61" i="4" s="1"/>
  <c r="BF61" i="4"/>
  <c r="BO60" i="4"/>
  <c r="BL60" i="4"/>
  <c r="BM60" i="4" s="1"/>
  <c r="BK60" i="4"/>
  <c r="BJ60" i="4"/>
  <c r="BN60" i="4" s="1"/>
  <c r="BI60" i="4"/>
  <c r="BH60" i="4"/>
  <c r="BR60" i="4" s="1"/>
  <c r="BF60" i="4"/>
  <c r="BO59" i="4"/>
  <c r="BN59" i="4"/>
  <c r="BL59" i="4"/>
  <c r="BM59" i="4" s="1"/>
  <c r="BK59" i="4"/>
  <c r="BJ59" i="4"/>
  <c r="BI59" i="4"/>
  <c r="BH59" i="4"/>
  <c r="BR59" i="4" s="1"/>
  <c r="BF59" i="4"/>
  <c r="BO58" i="4"/>
  <c r="BL58" i="4"/>
  <c r="BM58" i="4" s="1"/>
  <c r="BK58" i="4"/>
  <c r="BJ58" i="4"/>
  <c r="BN58" i="4" s="1"/>
  <c r="BI58" i="4"/>
  <c r="BH58" i="4"/>
  <c r="BR58" i="4" s="1"/>
  <c r="BF58" i="4"/>
  <c r="BO57" i="4"/>
  <c r="BN57" i="4"/>
  <c r="BL57" i="4"/>
  <c r="BM57" i="4" s="1"/>
  <c r="BK57" i="4"/>
  <c r="BJ57" i="4"/>
  <c r="BI57" i="4"/>
  <c r="BH57" i="4"/>
  <c r="BR57" i="4" s="1"/>
  <c r="BF57" i="4"/>
  <c r="BO56" i="4"/>
  <c r="BL56" i="4"/>
  <c r="BM56" i="4" s="1"/>
  <c r="BK56" i="4"/>
  <c r="BJ56" i="4"/>
  <c r="BN56" i="4" s="1"/>
  <c r="BI56" i="4"/>
  <c r="BH56" i="4"/>
  <c r="BR56" i="4" s="1"/>
  <c r="BF56" i="4"/>
  <c r="BO55" i="4"/>
  <c r="BN55" i="4"/>
  <c r="BL55" i="4"/>
  <c r="BM55" i="4" s="1"/>
  <c r="BK55" i="4"/>
  <c r="BJ55" i="4"/>
  <c r="BI55" i="4"/>
  <c r="BH55" i="4"/>
  <c r="BR55" i="4" s="1"/>
  <c r="BF55" i="4"/>
  <c r="BO54" i="4"/>
  <c r="BL54" i="4"/>
  <c r="BM54" i="4" s="1"/>
  <c r="BK54" i="4"/>
  <c r="BJ54" i="4"/>
  <c r="BN54" i="4" s="1"/>
  <c r="BI54" i="4"/>
  <c r="BH54" i="4"/>
  <c r="BR54" i="4" s="1"/>
  <c r="BF54" i="4"/>
  <c r="BO53" i="4"/>
  <c r="BN53" i="4"/>
  <c r="BL53" i="4"/>
  <c r="BM53" i="4" s="1"/>
  <c r="BK53" i="4"/>
  <c r="BJ53" i="4"/>
  <c r="BI53" i="4"/>
  <c r="BH53" i="4"/>
  <c r="BR53" i="4" s="1"/>
  <c r="BF53" i="4"/>
  <c r="BO52" i="4"/>
  <c r="BL52" i="4"/>
  <c r="BM52" i="4" s="1"/>
  <c r="BK52" i="4"/>
  <c r="BJ52" i="4"/>
  <c r="BN52" i="4" s="1"/>
  <c r="BI52" i="4"/>
  <c r="BH52" i="4"/>
  <c r="BR52" i="4" s="1"/>
  <c r="BF52" i="4"/>
  <c r="BO51" i="4"/>
  <c r="BN51" i="4"/>
  <c r="BL51" i="4"/>
  <c r="BM51" i="4" s="1"/>
  <c r="BK51" i="4"/>
  <c r="BJ51" i="4"/>
  <c r="BI51" i="4"/>
  <c r="BH51" i="4"/>
  <c r="BR51" i="4" s="1"/>
  <c r="BF51" i="4"/>
  <c r="BO50" i="4"/>
  <c r="BL50" i="4"/>
  <c r="BM50" i="4" s="1"/>
  <c r="BK50" i="4"/>
  <c r="BJ50" i="4"/>
  <c r="BN50" i="4" s="1"/>
  <c r="BI50" i="4"/>
  <c r="BH50" i="4"/>
  <c r="BR50" i="4" s="1"/>
  <c r="BF50" i="4"/>
  <c r="BO49" i="4"/>
  <c r="BN49" i="4"/>
  <c r="BL49" i="4"/>
  <c r="BM49" i="4" s="1"/>
  <c r="BK49" i="4"/>
  <c r="BJ49" i="4"/>
  <c r="BI49" i="4"/>
  <c r="BH49" i="4"/>
  <c r="BR49" i="4" s="1"/>
  <c r="BF49" i="4"/>
  <c r="BO48" i="4"/>
  <c r="BL48" i="4"/>
  <c r="BM48" i="4" s="1"/>
  <c r="BK48" i="4"/>
  <c r="BJ48" i="4"/>
  <c r="BN48" i="4" s="1"/>
  <c r="BI48" i="4"/>
  <c r="BH48" i="4"/>
  <c r="BR48" i="4" s="1"/>
  <c r="BF48" i="4"/>
  <c r="BN47" i="4"/>
  <c r="BL47" i="4"/>
  <c r="BM47" i="4" s="1"/>
  <c r="BK47" i="4"/>
  <c r="BJ47" i="4"/>
  <c r="BI47" i="4"/>
  <c r="BF47" i="4"/>
  <c r="BL46" i="4"/>
  <c r="BM46" i="4" s="1"/>
  <c r="BK46" i="4"/>
  <c r="BJ46" i="4"/>
  <c r="BN46" i="4" s="1"/>
  <c r="BI46" i="4"/>
  <c r="BF46" i="4"/>
  <c r="BN45" i="4"/>
  <c r="BL45" i="4"/>
  <c r="BM45" i="4" s="1"/>
  <c r="BK45" i="4"/>
  <c r="BJ45" i="4"/>
  <c r="BI45" i="4"/>
  <c r="BF45" i="4"/>
  <c r="BL44" i="4"/>
  <c r="BM44" i="4" s="1"/>
  <c r="BK44" i="4"/>
  <c r="BJ44" i="4"/>
  <c r="BN44" i="4" s="1"/>
  <c r="BI44" i="4"/>
  <c r="BF44" i="4"/>
  <c r="BL43" i="4"/>
  <c r="BK43" i="4"/>
  <c r="BJ43" i="4"/>
  <c r="BI43" i="4"/>
  <c r="BF43" i="4"/>
  <c r="BL42" i="4"/>
  <c r="BM42" i="4" s="1"/>
  <c r="BK42" i="4"/>
  <c r="BJ42" i="4"/>
  <c r="BI42" i="4"/>
  <c r="BF42" i="4"/>
  <c r="BN41" i="4"/>
  <c r="BL41" i="4"/>
  <c r="BM41" i="4" s="1"/>
  <c r="BK41" i="4"/>
  <c r="BJ41" i="4"/>
  <c r="BI41" i="4"/>
  <c r="BF41" i="4"/>
  <c r="BL40" i="4"/>
  <c r="BM40" i="4" s="1"/>
  <c r="BK40" i="4"/>
  <c r="BP40" i="4" s="1"/>
  <c r="BJ40" i="4"/>
  <c r="BN40" i="4" s="1"/>
  <c r="BI40" i="4"/>
  <c r="BF40" i="4"/>
  <c r="BL39" i="4"/>
  <c r="BK39" i="4"/>
  <c r="BJ39" i="4"/>
  <c r="BI39" i="4"/>
  <c r="BF39" i="4"/>
  <c r="BL38" i="4"/>
  <c r="BM38" i="4" s="1"/>
  <c r="BK38" i="4"/>
  <c r="BJ38" i="4"/>
  <c r="BI38" i="4"/>
  <c r="BF38" i="4"/>
  <c r="BN37" i="4"/>
  <c r="BL37" i="4"/>
  <c r="BM37" i="4" s="1"/>
  <c r="BK37" i="4"/>
  <c r="BP37" i="4" s="1"/>
  <c r="BJ37" i="4"/>
  <c r="BI37" i="4"/>
  <c r="BF37" i="4"/>
  <c r="BL36" i="4"/>
  <c r="BM36" i="4" s="1"/>
  <c r="BK36" i="4"/>
  <c r="BP36" i="4" s="1"/>
  <c r="BJ36" i="4"/>
  <c r="BN36" i="4" s="1"/>
  <c r="BI36" i="4"/>
  <c r="BF36" i="4"/>
  <c r="BL35" i="4"/>
  <c r="BK35" i="4"/>
  <c r="BJ35" i="4"/>
  <c r="BI35" i="4"/>
  <c r="BF35" i="4"/>
  <c r="BL34" i="4"/>
  <c r="BM34" i="4" s="1"/>
  <c r="BK34" i="4"/>
  <c r="BJ34" i="4"/>
  <c r="BI34" i="4"/>
  <c r="BF34" i="4"/>
  <c r="BN33" i="4"/>
  <c r="BL33" i="4"/>
  <c r="BM33" i="4" s="1"/>
  <c r="BK33" i="4"/>
  <c r="BP33" i="4" s="1"/>
  <c r="BJ33" i="4"/>
  <c r="BI33" i="4"/>
  <c r="BF33" i="4"/>
  <c r="BL32" i="4"/>
  <c r="BM32" i="4" s="1"/>
  <c r="BK32" i="4"/>
  <c r="BP32" i="4" s="1"/>
  <c r="BJ32" i="4"/>
  <c r="BN32" i="4" s="1"/>
  <c r="BI32" i="4"/>
  <c r="BF32" i="4"/>
  <c r="BL31" i="4"/>
  <c r="BK31" i="4"/>
  <c r="BJ31" i="4"/>
  <c r="BI31" i="4"/>
  <c r="BF31" i="4"/>
  <c r="BL30" i="4"/>
  <c r="BM30" i="4" s="1"/>
  <c r="BK30" i="4"/>
  <c r="BJ30" i="4"/>
  <c r="BN30" i="4" s="1"/>
  <c r="BI30" i="4"/>
  <c r="BF30" i="4"/>
  <c r="BN29" i="4"/>
  <c r="BL29" i="4"/>
  <c r="BM29" i="4" s="1"/>
  <c r="BK29" i="4"/>
  <c r="BP29" i="4" s="1"/>
  <c r="BJ29" i="4"/>
  <c r="BI29" i="4"/>
  <c r="BF29" i="4"/>
  <c r="BL28" i="4"/>
  <c r="BM28" i="4" s="1"/>
  <c r="BK28" i="4"/>
  <c r="BP28" i="4" s="1"/>
  <c r="BJ28" i="4"/>
  <c r="BN28" i="4" s="1"/>
  <c r="BI28" i="4"/>
  <c r="BF28" i="4"/>
  <c r="BL27" i="4"/>
  <c r="BK27" i="4"/>
  <c r="BJ27" i="4"/>
  <c r="BI27" i="4"/>
  <c r="BF27" i="4"/>
  <c r="BL26" i="4"/>
  <c r="BM26" i="4" s="1"/>
  <c r="BK26" i="4"/>
  <c r="BJ26" i="4"/>
  <c r="BN26" i="4" s="1"/>
  <c r="BI26" i="4"/>
  <c r="BF26" i="4"/>
  <c r="BN25" i="4"/>
  <c r="BL25" i="4"/>
  <c r="BM25" i="4" s="1"/>
  <c r="BK25" i="4"/>
  <c r="BP25" i="4" s="1"/>
  <c r="BJ25" i="4"/>
  <c r="BI25" i="4"/>
  <c r="BF25" i="4"/>
  <c r="BL24" i="4"/>
  <c r="BM24" i="4" s="1"/>
  <c r="BK24" i="4"/>
  <c r="BP24" i="4" s="1"/>
  <c r="BJ24" i="4"/>
  <c r="BN24" i="4" s="1"/>
  <c r="BI24" i="4"/>
  <c r="BF24" i="4"/>
  <c r="BL23" i="4"/>
  <c r="BK23" i="4"/>
  <c r="BJ23" i="4"/>
  <c r="BI23" i="4"/>
  <c r="BF23" i="4"/>
  <c r="BL22" i="4"/>
  <c r="BM22" i="4" s="1"/>
  <c r="BK22" i="4"/>
  <c r="BJ22" i="4"/>
  <c r="BI22" i="4"/>
  <c r="BF22" i="4"/>
  <c r="BN21" i="4"/>
  <c r="BL21" i="4"/>
  <c r="BM21" i="4" s="1"/>
  <c r="BK21" i="4"/>
  <c r="BP21" i="4" s="1"/>
  <c r="BJ21" i="4"/>
  <c r="BI21" i="4"/>
  <c r="BF21" i="4"/>
  <c r="BL20" i="4"/>
  <c r="BM20" i="4" s="1"/>
  <c r="BK20" i="4"/>
  <c r="BJ20" i="4"/>
  <c r="BN20" i="4" s="1"/>
  <c r="BI20" i="4"/>
  <c r="BF20" i="4"/>
  <c r="BL19" i="4"/>
  <c r="BK19" i="4"/>
  <c r="BJ19" i="4"/>
  <c r="BI19" i="4"/>
  <c r="BF19" i="4"/>
  <c r="BL18" i="4"/>
  <c r="BM18" i="4" s="1"/>
  <c r="BK18" i="4"/>
  <c r="BJ18" i="4"/>
  <c r="BI18" i="4"/>
  <c r="BF18" i="4"/>
  <c r="BN17" i="4"/>
  <c r="BL17" i="4"/>
  <c r="BM17" i="4" s="1"/>
  <c r="BK17" i="4"/>
  <c r="BJ17" i="4"/>
  <c r="BI17" i="4"/>
  <c r="BF17" i="4"/>
  <c r="BL16" i="4"/>
  <c r="BM16" i="4" s="1"/>
  <c r="BK16" i="4"/>
  <c r="BP16" i="4" s="1"/>
  <c r="BJ16" i="4"/>
  <c r="BN16" i="4" s="1"/>
  <c r="BI16" i="4"/>
  <c r="BF16" i="4"/>
  <c r="BL15" i="4"/>
  <c r="BK15" i="4"/>
  <c r="BJ15" i="4"/>
  <c r="BI15" i="4"/>
  <c r="BF15" i="4"/>
  <c r="BL14" i="4"/>
  <c r="BM14" i="4" s="1"/>
  <c r="BK14" i="4"/>
  <c r="BJ14" i="4"/>
  <c r="BI14" i="4"/>
  <c r="BF14" i="4"/>
  <c r="BL13" i="4"/>
  <c r="BK13" i="4"/>
  <c r="BJ13" i="4"/>
  <c r="BI13" i="4"/>
  <c r="BF13" i="4"/>
  <c r="BL12" i="4"/>
  <c r="BM12" i="4" s="1"/>
  <c r="BK12" i="4"/>
  <c r="BJ12" i="4"/>
  <c r="BI12" i="4"/>
  <c r="BF12" i="4"/>
  <c r="BN11" i="4"/>
  <c r="BL11" i="4"/>
  <c r="BM11" i="4" s="1"/>
  <c r="BK11" i="4"/>
  <c r="BP11" i="4" s="1"/>
  <c r="BJ11" i="4"/>
  <c r="BI11" i="4"/>
  <c r="BF11" i="4"/>
  <c r="BL10" i="4"/>
  <c r="BM10" i="4" s="1"/>
  <c r="BK10" i="4"/>
  <c r="BP10" i="4" s="1"/>
  <c r="BJ10" i="4"/>
  <c r="BN10" i="4" s="1"/>
  <c r="BI10" i="4"/>
  <c r="BF10" i="4"/>
  <c r="BL9" i="4"/>
  <c r="BK9" i="4"/>
  <c r="BJ9" i="4"/>
  <c r="BI9" i="4"/>
  <c r="BF9" i="4"/>
  <c r="BL8" i="4"/>
  <c r="BM8" i="4" s="1"/>
  <c r="BK8" i="4"/>
  <c r="BJ8" i="4"/>
  <c r="BI8" i="4"/>
  <c r="BF8" i="4"/>
  <c r="BN7" i="4"/>
  <c r="BL7" i="4"/>
  <c r="BM7" i="4" s="1"/>
  <c r="BK7" i="4"/>
  <c r="BP7" i="4" s="1"/>
  <c r="BJ7" i="4"/>
  <c r="BI7" i="4"/>
  <c r="BF7" i="4"/>
  <c r="BL6" i="4"/>
  <c r="BM6" i="4" s="1"/>
  <c r="BK6" i="4"/>
  <c r="BP6" i="4" s="1"/>
  <c r="BJ6" i="4"/>
  <c r="BN6" i="4" s="1"/>
  <c r="BI6" i="4"/>
  <c r="BF6" i="4"/>
  <c r="BO1" i="4"/>
  <c r="BO40" i="4" s="1"/>
  <c r="BM1" i="4"/>
  <c r="BH25" i="4" s="1"/>
  <c r="BL1" i="4"/>
  <c r="BR4" i="4" s="1"/>
  <c r="BM1" i="1"/>
  <c r="BH31" i="1" s="1"/>
  <c r="BQ84" i="1"/>
  <c r="BP84" i="1"/>
  <c r="BH9" i="1"/>
  <c r="BO84" i="1"/>
  <c r="BN84" i="1"/>
  <c r="BH30" i="1"/>
  <c r="BQ85" i="1"/>
  <c r="BH28" i="1"/>
  <c r="BP85" i="1"/>
  <c r="BH8" i="1"/>
  <c r="BO85" i="1"/>
  <c r="BN85" i="1"/>
  <c r="BH35" i="1"/>
  <c r="BQ86" i="1"/>
  <c r="BH33" i="1"/>
  <c r="BP86" i="1"/>
  <c r="BH15" i="1"/>
  <c r="BO86" i="1"/>
  <c r="BN86" i="1"/>
  <c r="BH34" i="1"/>
  <c r="BQ87" i="1"/>
  <c r="BH32" i="1"/>
  <c r="BP87" i="1"/>
  <c r="BH14" i="1"/>
  <c r="BO87" i="1"/>
  <c r="BN87" i="1"/>
  <c r="BH39" i="1"/>
  <c r="BQ88" i="1"/>
  <c r="BH37" i="1"/>
  <c r="BP88" i="1"/>
  <c r="BH19" i="1"/>
  <c r="BO88" i="1"/>
  <c r="BN88" i="1"/>
  <c r="BH38" i="1"/>
  <c r="BQ89" i="1"/>
  <c r="BH36" i="1"/>
  <c r="BP89" i="1"/>
  <c r="BH18" i="1"/>
  <c r="BO89" i="1"/>
  <c r="BN89" i="1"/>
  <c r="BH43" i="1"/>
  <c r="BQ90" i="1"/>
  <c r="BH41" i="1"/>
  <c r="BP90" i="1"/>
  <c r="BH23" i="1"/>
  <c r="BO90" i="1"/>
  <c r="BN90" i="1"/>
  <c r="BH42" i="1"/>
  <c r="BQ91" i="1"/>
  <c r="BH40" i="1"/>
  <c r="BP91" i="1"/>
  <c r="BH22" i="1"/>
  <c r="BO91" i="1"/>
  <c r="BN91" i="1"/>
  <c r="BH47" i="1"/>
  <c r="BQ92" i="1"/>
  <c r="BH45" i="1"/>
  <c r="BP92" i="1"/>
  <c r="BH27" i="1"/>
  <c r="BO92" i="1"/>
  <c r="BN92" i="1"/>
  <c r="BH46" i="1"/>
  <c r="BQ93" i="1"/>
  <c r="BH44" i="1"/>
  <c r="BP93" i="1"/>
  <c r="BH26" i="1"/>
  <c r="BO93" i="1"/>
  <c r="BN93" i="1"/>
  <c r="BF6" i="1"/>
  <c r="BF7" i="1"/>
  <c r="BF8" i="1"/>
  <c r="BF9" i="1"/>
  <c r="BF10" i="1"/>
  <c r="BF11" i="1"/>
  <c r="BF12" i="1"/>
  <c r="BH12" i="1"/>
  <c r="BF13" i="1"/>
  <c r="BH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H48" i="1"/>
  <c r="BR48" i="1" s="1"/>
  <c r="BF49" i="1"/>
  <c r="BH49" i="1"/>
  <c r="BR49" i="1" s="1"/>
  <c r="BF50" i="1"/>
  <c r="BH50" i="1"/>
  <c r="BR50" i="1" s="1"/>
  <c r="BF51" i="1"/>
  <c r="BH51" i="1"/>
  <c r="BR51" i="1" s="1"/>
  <c r="BF52" i="1"/>
  <c r="BH52" i="1"/>
  <c r="BR52" i="1" s="1"/>
  <c r="BF53" i="1"/>
  <c r="BH53" i="1"/>
  <c r="BR53" i="1" s="1"/>
  <c r="BF54" i="1"/>
  <c r="BH54" i="1"/>
  <c r="BR54" i="1" s="1"/>
  <c r="BF55" i="1"/>
  <c r="BH55" i="1"/>
  <c r="BR55" i="1" s="1"/>
  <c r="BF56" i="1"/>
  <c r="BH56" i="1"/>
  <c r="BR56" i="1" s="1"/>
  <c r="BF57" i="1"/>
  <c r="BH57" i="1"/>
  <c r="BR57" i="1" s="1"/>
  <c r="BF58" i="1"/>
  <c r="BH58" i="1"/>
  <c r="BR58" i="1" s="1"/>
  <c r="BF59" i="1"/>
  <c r="BH59" i="1"/>
  <c r="BR59" i="1" s="1"/>
  <c r="BF60" i="1"/>
  <c r="BH60" i="1"/>
  <c r="BR60" i="1" s="1"/>
  <c r="BF61" i="1"/>
  <c r="BH61" i="1"/>
  <c r="BR61" i="1" s="1"/>
  <c r="BF62" i="1"/>
  <c r="BH62" i="1"/>
  <c r="BR62" i="1" s="1"/>
  <c r="BF63" i="1"/>
  <c r="BH63" i="1"/>
  <c r="BR63" i="1" s="1"/>
  <c r="BF64" i="1"/>
  <c r="BH64" i="1"/>
  <c r="BR64" i="1" s="1"/>
  <c r="BF65" i="1"/>
  <c r="BH65" i="1"/>
  <c r="BR65" i="1" s="1"/>
  <c r="BF66" i="1"/>
  <c r="BH66" i="1"/>
  <c r="BR66" i="1" s="1"/>
  <c r="BF67" i="1"/>
  <c r="BH67" i="1"/>
  <c r="BR67" i="1" s="1"/>
  <c r="BF68" i="1"/>
  <c r="BH68" i="1"/>
  <c r="BR68" i="1" s="1"/>
  <c r="BF69" i="1"/>
  <c r="BH69" i="1"/>
  <c r="BR69" i="1" s="1"/>
  <c r="BF70" i="1"/>
  <c r="BH70" i="1"/>
  <c r="BR70" i="1" s="1"/>
  <c r="BF71" i="1"/>
  <c r="BH71" i="1"/>
  <c r="BR71" i="1" s="1"/>
  <c r="BF72" i="1"/>
  <c r="BH72" i="1"/>
  <c r="BR72" i="1" s="1"/>
  <c r="BF73" i="1"/>
  <c r="BH73" i="1"/>
  <c r="BR73" i="1" s="1"/>
  <c r="BF74" i="1"/>
  <c r="BH74" i="1"/>
  <c r="BR74" i="1" s="1"/>
  <c r="BF75" i="1"/>
  <c r="BH75" i="1"/>
  <c r="BF76" i="1"/>
  <c r="BH76" i="1"/>
  <c r="BR76" i="1" s="1"/>
  <c r="BF77" i="1"/>
  <c r="BH77" i="1"/>
  <c r="BR77" i="1" s="1"/>
  <c r="BF78" i="1"/>
  <c r="BH78" i="1"/>
  <c r="BR78" i="1" s="1"/>
  <c r="BF79" i="1"/>
  <c r="BH79" i="1"/>
  <c r="BR79" i="1" s="1"/>
  <c r="BF80" i="1"/>
  <c r="BH80" i="1"/>
  <c r="BR80" i="1" s="1"/>
  <c r="BJ6" i="1"/>
  <c r="BL6" i="1"/>
  <c r="BM6" i="1" s="1"/>
  <c r="BO1" i="1"/>
  <c r="BM98" i="1" s="1"/>
  <c r="C15" i="3"/>
  <c r="C25" i="3" s="1"/>
  <c r="BL1" i="1"/>
  <c r="BR4" i="1" s="1"/>
  <c r="BL42" i="1"/>
  <c r="BL41" i="1"/>
  <c r="BM41" i="1" s="1"/>
  <c r="BL40" i="1"/>
  <c r="BM40" i="1" s="1"/>
  <c r="BL39" i="1"/>
  <c r="BM39" i="1" s="1"/>
  <c r="BL38" i="1"/>
  <c r="BM38" i="1" s="1"/>
  <c r="BL37" i="1"/>
  <c r="BM37" i="1" s="1"/>
  <c r="BL36" i="1"/>
  <c r="BM36" i="1" s="1"/>
  <c r="BL35" i="1"/>
  <c r="BM35" i="1" s="1"/>
  <c r="BL34" i="1"/>
  <c r="BM34" i="1" s="1"/>
  <c r="BL33" i="1"/>
  <c r="BM33" i="1" s="1"/>
  <c r="BL32" i="1"/>
  <c r="BM32" i="1" s="1"/>
  <c r="BL31" i="1"/>
  <c r="BM31" i="1" s="1"/>
  <c r="BL30" i="1"/>
  <c r="BM30" i="1" s="1"/>
  <c r="BL29" i="1"/>
  <c r="BM29" i="1" s="1"/>
  <c r="BL28" i="1"/>
  <c r="BM28" i="1" s="1"/>
  <c r="BL27" i="1"/>
  <c r="BM27" i="1" s="1"/>
  <c r="BL26" i="1"/>
  <c r="BM26" i="1" s="1"/>
  <c r="BL25" i="1"/>
  <c r="BM25" i="1" s="1"/>
  <c r="BL24" i="1"/>
  <c r="BM24" i="1" s="1"/>
  <c r="BL23" i="1"/>
  <c r="BM23" i="1" s="1"/>
  <c r="BL22" i="1"/>
  <c r="BM22" i="1" s="1"/>
  <c r="BL21" i="1"/>
  <c r="BM21" i="1" s="1"/>
  <c r="BL20" i="1"/>
  <c r="BM20" i="1" s="1"/>
  <c r="BL19" i="1"/>
  <c r="BM19" i="1" s="1"/>
  <c r="BL18" i="1"/>
  <c r="BM18" i="1" s="1"/>
  <c r="BL17" i="1"/>
  <c r="BM17" i="1" s="1"/>
  <c r="BL16" i="1"/>
  <c r="BM16" i="1" s="1"/>
  <c r="BL15" i="1"/>
  <c r="BM15" i="1" s="1"/>
  <c r="BL14" i="1"/>
  <c r="BM14" i="1" s="1"/>
  <c r="BL13" i="1"/>
  <c r="BM13" i="1" s="1"/>
  <c r="BL12" i="1"/>
  <c r="BM12" i="1" s="1"/>
  <c r="BL11" i="1"/>
  <c r="BM11" i="1" s="1"/>
  <c r="BL10" i="1"/>
  <c r="BM10" i="1" s="1"/>
  <c r="BL9" i="1"/>
  <c r="BM9" i="1" s="1"/>
  <c r="BL8" i="1"/>
  <c r="BM8" i="1" s="1"/>
  <c r="BL7" i="1"/>
  <c r="BM7" i="1" s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4" i="1"/>
  <c r="BJ65" i="1"/>
  <c r="BK65" i="1" s="1"/>
  <c r="BL65" i="1"/>
  <c r="BM65" i="1"/>
  <c r="BI65" i="1"/>
  <c r="BJ64" i="1"/>
  <c r="BK64" i="1"/>
  <c r="BL64" i="1"/>
  <c r="BM64" i="1"/>
  <c r="BI64" i="1"/>
  <c r="BJ63" i="1"/>
  <c r="BK63" i="1" s="1"/>
  <c r="BL63" i="1"/>
  <c r="BM63" i="1"/>
  <c r="BI63" i="1"/>
  <c r="BJ62" i="1"/>
  <c r="BL62" i="1"/>
  <c r="BM62" i="1"/>
  <c r="BI62" i="1"/>
  <c r="BJ61" i="1"/>
  <c r="BK61" i="1" s="1"/>
  <c r="BL61" i="1"/>
  <c r="BM61" i="1"/>
  <c r="BI61" i="1"/>
  <c r="BJ60" i="1"/>
  <c r="BK60" i="1"/>
  <c r="BL60" i="1"/>
  <c r="BM60" i="1"/>
  <c r="BI60" i="1"/>
  <c r="BJ59" i="1"/>
  <c r="BK59" i="1" s="1"/>
  <c r="BL59" i="1"/>
  <c r="BM59" i="1"/>
  <c r="BI59" i="1"/>
  <c r="BJ58" i="1"/>
  <c r="BL58" i="1"/>
  <c r="BM58" i="1"/>
  <c r="BI58" i="1"/>
  <c r="BJ57" i="1"/>
  <c r="BK57" i="1" s="1"/>
  <c r="BL57" i="1"/>
  <c r="BM57" i="1"/>
  <c r="BI57" i="1"/>
  <c r="BJ56" i="1"/>
  <c r="BK56" i="1"/>
  <c r="BL56" i="1"/>
  <c r="BM56" i="1"/>
  <c r="BI56" i="1"/>
  <c r="BJ55" i="1"/>
  <c r="BK55" i="1" s="1"/>
  <c r="BL55" i="1"/>
  <c r="BM55" i="1"/>
  <c r="BI55" i="1"/>
  <c r="BJ54" i="1"/>
  <c r="BL54" i="1"/>
  <c r="BM54" i="1"/>
  <c r="BI54" i="1"/>
  <c r="BJ53" i="1"/>
  <c r="BK53" i="1" s="1"/>
  <c r="BL53" i="1"/>
  <c r="BM53" i="1"/>
  <c r="BI53" i="1"/>
  <c r="BJ52" i="1"/>
  <c r="BK52" i="1"/>
  <c r="BL52" i="1"/>
  <c r="BM52" i="1"/>
  <c r="BI52" i="1"/>
  <c r="BJ51" i="1"/>
  <c r="BK51" i="1" s="1"/>
  <c r="BL51" i="1"/>
  <c r="BM51" i="1"/>
  <c r="BI51" i="1"/>
  <c r="BR75" i="1"/>
  <c r="BI47" i="1"/>
  <c r="BJ47" i="1"/>
  <c r="BK47" i="1" s="1"/>
  <c r="BL47" i="1"/>
  <c r="BM47" i="1" s="1"/>
  <c r="C22" i="3"/>
  <c r="C32" i="3" s="1"/>
  <c r="C42" i="3" s="1"/>
  <c r="BI46" i="1"/>
  <c r="BJ46" i="1"/>
  <c r="BL46" i="1"/>
  <c r="BM46" i="1" s="1"/>
  <c r="C23" i="3"/>
  <c r="C33" i="3"/>
  <c r="C43" i="3" s="1"/>
  <c r="BJ45" i="1"/>
  <c r="BK45" i="1" s="1"/>
  <c r="BL45" i="1"/>
  <c r="BM45" i="1" s="1"/>
  <c r="BI45" i="1"/>
  <c r="BJ44" i="1"/>
  <c r="BL44" i="1"/>
  <c r="BM44" i="1" s="1"/>
  <c r="BI44" i="1"/>
  <c r="BJ43" i="1"/>
  <c r="BL43" i="1"/>
  <c r="C20" i="3"/>
  <c r="C30" i="3"/>
  <c r="C40" i="3" s="1"/>
  <c r="BI43" i="1"/>
  <c r="BJ42" i="1"/>
  <c r="BK42" i="1" s="1"/>
  <c r="C21" i="3"/>
  <c r="C31" i="3" s="1"/>
  <c r="C41" i="3" s="1"/>
  <c r="BI42" i="1"/>
  <c r="BJ41" i="1"/>
  <c r="BN41" i="1" s="1"/>
  <c r="BI41" i="1"/>
  <c r="BJ40" i="1"/>
  <c r="BN40" i="1"/>
  <c r="BI40" i="1"/>
  <c r="BJ39" i="1"/>
  <c r="BK39" i="1" s="1"/>
  <c r="C18" i="3"/>
  <c r="C28" i="3" s="1"/>
  <c r="C38" i="3" s="1"/>
  <c r="BN39" i="1"/>
  <c r="BI39" i="1"/>
  <c r="BJ38" i="1"/>
  <c r="BK38" i="1" s="1"/>
  <c r="C19" i="3"/>
  <c r="C29" i="3" s="1"/>
  <c r="BI38" i="1"/>
  <c r="BJ37" i="1"/>
  <c r="BN37" i="1" s="1"/>
  <c r="BI37" i="1"/>
  <c r="BJ36" i="1"/>
  <c r="BK36" i="1" s="1"/>
  <c r="BI36" i="1"/>
  <c r="BJ35" i="1"/>
  <c r="BK35" i="1" s="1"/>
  <c r="C16" i="3"/>
  <c r="C26" i="3" s="1"/>
  <c r="BI35" i="1"/>
  <c r="BJ34" i="1"/>
  <c r="BK34" i="1" s="1"/>
  <c r="C17" i="3"/>
  <c r="C27" i="3"/>
  <c r="BI34" i="1"/>
  <c r="BJ33" i="1"/>
  <c r="BN33" i="1" s="1"/>
  <c r="BI33" i="1"/>
  <c r="BJ32" i="1"/>
  <c r="BK32" i="1" s="1"/>
  <c r="BI32" i="1"/>
  <c r="BJ31" i="1"/>
  <c r="C14" i="3"/>
  <c r="C24" i="3" s="1"/>
  <c r="BI31" i="1"/>
  <c r="BJ30" i="1"/>
  <c r="BK30" i="1"/>
  <c r="BN30" i="1"/>
  <c r="BI30" i="1"/>
  <c r="BJ29" i="1"/>
  <c r="BK29" i="1"/>
  <c r="BN29" i="1"/>
  <c r="BI29" i="1"/>
  <c r="BJ28" i="1"/>
  <c r="BK28" i="1" s="1"/>
  <c r="BI28" i="1"/>
  <c r="BJ27" i="1"/>
  <c r="BK27" i="1" s="1"/>
  <c r="BN27" i="1"/>
  <c r="BI27" i="1"/>
  <c r="BJ26" i="1"/>
  <c r="BN26" i="1" s="1"/>
  <c r="BI26" i="1"/>
  <c r="BJ25" i="1"/>
  <c r="BO25" i="1" s="1"/>
  <c r="BK25" i="1"/>
  <c r="BN25" i="1"/>
  <c r="BI25" i="1"/>
  <c r="BJ24" i="1"/>
  <c r="BK24" i="1" s="1"/>
  <c r="BI24" i="1"/>
  <c r="BJ23" i="1"/>
  <c r="BK23" i="1" s="1"/>
  <c r="BI23" i="1"/>
  <c r="BJ22" i="1"/>
  <c r="BN22" i="1" s="1"/>
  <c r="BI22" i="1"/>
  <c r="BJ21" i="1"/>
  <c r="BK21" i="1" s="1"/>
  <c r="BI21" i="1"/>
  <c r="BJ20" i="1"/>
  <c r="BK20" i="1" s="1"/>
  <c r="BI20" i="1"/>
  <c r="BJ19" i="1"/>
  <c r="BK19" i="1" s="1"/>
  <c r="BI19" i="1"/>
  <c r="BJ18" i="1"/>
  <c r="BK18" i="1" s="1"/>
  <c r="BI18" i="1"/>
  <c r="BJ17" i="1"/>
  <c r="BK17" i="1" s="1"/>
  <c r="BN17" i="1"/>
  <c r="BI17" i="1"/>
  <c r="BJ16" i="1"/>
  <c r="BK16" i="1" s="1"/>
  <c r="BN16" i="1"/>
  <c r="BI16" i="1"/>
  <c r="BJ15" i="1"/>
  <c r="BK15" i="1" s="1"/>
  <c r="BI15" i="1"/>
  <c r="BJ14" i="1"/>
  <c r="BK14" i="1" s="1"/>
  <c r="BI14" i="1"/>
  <c r="BJ13" i="1"/>
  <c r="BK13" i="1" s="1"/>
  <c r="BN13" i="1"/>
  <c r="BI13" i="1"/>
  <c r="BJ12" i="1"/>
  <c r="BK12" i="1" s="1"/>
  <c r="BI12" i="1"/>
  <c r="BJ11" i="1"/>
  <c r="BK11" i="1" s="1"/>
  <c r="BN11" i="1"/>
  <c r="BI11" i="1"/>
  <c r="BJ10" i="1"/>
  <c r="BK10" i="1" s="1"/>
  <c r="BI10" i="1"/>
  <c r="BJ9" i="1"/>
  <c r="BK9" i="1" s="1"/>
  <c r="BI9" i="1"/>
  <c r="BJ8" i="1"/>
  <c r="BK8" i="1" s="1"/>
  <c r="BI8" i="1"/>
  <c r="BJ7" i="1"/>
  <c r="BK7" i="1" s="1"/>
  <c r="BI7" i="1"/>
  <c r="BI6" i="1"/>
  <c r="BM86" i="1"/>
  <c r="BM89" i="1"/>
  <c r="BM90" i="1"/>
  <c r="BM92" i="1"/>
  <c r="BJ73" i="1"/>
  <c r="BK73" i="1" s="1"/>
  <c r="BL85" i="1"/>
  <c r="BE81" i="1"/>
  <c r="BD81" i="1"/>
  <c r="BC81" i="1"/>
  <c r="BB81" i="1"/>
  <c r="BA81" i="1"/>
  <c r="AZ81" i="1"/>
  <c r="AY81" i="1"/>
  <c r="AX81" i="1"/>
  <c r="Q81" i="1"/>
  <c r="P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O81" i="1"/>
  <c r="N81" i="1"/>
  <c r="M81" i="1"/>
  <c r="L81" i="1"/>
  <c r="K81" i="1"/>
  <c r="J81" i="1"/>
  <c r="I81" i="1"/>
  <c r="H81" i="1"/>
  <c r="BJ80" i="1"/>
  <c r="BL80" i="1"/>
  <c r="BM80" i="1" s="1"/>
  <c r="BJ79" i="1"/>
  <c r="BL79" i="1"/>
  <c r="BM79" i="1" s="1"/>
  <c r="BJ78" i="1"/>
  <c r="BL78" i="1"/>
  <c r="BM78" i="1" s="1"/>
  <c r="BJ77" i="1"/>
  <c r="BL77" i="1"/>
  <c r="BM77" i="1" s="1"/>
  <c r="BJ76" i="1"/>
  <c r="BL76" i="1"/>
  <c r="BM76" i="1" s="1"/>
  <c r="BJ75" i="1"/>
  <c r="BL75" i="1"/>
  <c r="BM75" i="1" s="1"/>
  <c r="BJ74" i="1"/>
  <c r="BL74" i="1"/>
  <c r="BM74" i="1" s="1"/>
  <c r="BL73" i="1"/>
  <c r="BO73" i="1"/>
  <c r="BJ72" i="1"/>
  <c r="BK72" i="1" s="1"/>
  <c r="BL72" i="1"/>
  <c r="BO72" i="1" s="1"/>
  <c r="BJ71" i="1"/>
  <c r="BK71" i="1" s="1"/>
  <c r="BL71" i="1"/>
  <c r="BM71" i="1" s="1"/>
  <c r="BJ70" i="1"/>
  <c r="BK70" i="1" s="1"/>
  <c r="BL70" i="1"/>
  <c r="BO70" i="1" s="1"/>
  <c r="BJ69" i="1"/>
  <c r="BK69" i="1" s="1"/>
  <c r="BL69" i="1"/>
  <c r="BM69" i="1" s="1"/>
  <c r="BJ68" i="1"/>
  <c r="BK68" i="1" s="1"/>
  <c r="BL68" i="1"/>
  <c r="BO68" i="1" s="1"/>
  <c r="BJ67" i="1"/>
  <c r="BK67" i="1" s="1"/>
  <c r="BL67" i="1"/>
  <c r="BN67" i="1" s="1"/>
  <c r="BJ66" i="1"/>
  <c r="BK66" i="1" s="1"/>
  <c r="BL66" i="1"/>
  <c r="BO66" i="1" s="1"/>
  <c r="BJ50" i="1"/>
  <c r="BK50" i="1" s="1"/>
  <c r="BL50" i="1"/>
  <c r="BM50" i="1" s="1"/>
  <c r="BJ49" i="1"/>
  <c r="BK49" i="1" s="1"/>
  <c r="BL49" i="1"/>
  <c r="BO49" i="1" s="1"/>
  <c r="BJ48" i="1"/>
  <c r="BK48" i="1" s="1"/>
  <c r="BL48" i="1"/>
  <c r="BM48" i="1" s="1"/>
  <c r="BI66" i="1"/>
  <c r="BI50" i="1"/>
  <c r="BI49" i="1"/>
  <c r="BI48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O29" i="1" l="1"/>
  <c r="BN44" i="1"/>
  <c r="BN52" i="1"/>
  <c r="BO54" i="1"/>
  <c r="BN56" i="1"/>
  <c r="BO58" i="1"/>
  <c r="BN60" i="1"/>
  <c r="BO62" i="1"/>
  <c r="BN64" i="1"/>
  <c r="BH7" i="4"/>
  <c r="BP29" i="1"/>
  <c r="BH6" i="4"/>
  <c r="BP34" i="4"/>
  <c r="BR90" i="1"/>
  <c r="BR92" i="1"/>
  <c r="BN94" i="1"/>
  <c r="BP26" i="4"/>
  <c r="BP38" i="4"/>
  <c r="BP25" i="1"/>
  <c r="BP23" i="1"/>
  <c r="BP8" i="4"/>
  <c r="BP21" i="1"/>
  <c r="BP30" i="1"/>
  <c r="BN23" i="1"/>
  <c r="BO97" i="1"/>
  <c r="BO7" i="1"/>
  <c r="BO20" i="1"/>
  <c r="BP39" i="1"/>
  <c r="BK44" i="1"/>
  <c r="BQ44" i="1" s="1"/>
  <c r="BP97" i="1"/>
  <c r="BN96" i="1"/>
  <c r="BN31" i="1"/>
  <c r="BP96" i="1"/>
  <c r="BP94" i="1"/>
  <c r="BN15" i="1"/>
  <c r="BO24" i="1"/>
  <c r="BO6" i="1"/>
  <c r="BN95" i="1"/>
  <c r="BR89" i="1"/>
  <c r="BO98" i="1"/>
  <c r="BP95" i="1"/>
  <c r="BF81" i="1"/>
  <c r="BO94" i="1"/>
  <c r="BP22" i="4"/>
  <c r="BN97" i="1"/>
  <c r="BR86" i="1"/>
  <c r="BP98" i="1"/>
  <c r="BH12" i="4"/>
  <c r="BH13" i="4"/>
  <c r="BH14" i="4"/>
  <c r="BH15" i="4"/>
  <c r="BH16" i="4"/>
  <c r="BH17" i="4"/>
  <c r="BO25" i="4"/>
  <c r="BO28" i="4"/>
  <c r="BN31" i="4"/>
  <c r="BM31" i="4"/>
  <c r="BP31" i="4" s="1"/>
  <c r="BQ36" i="4"/>
  <c r="BQ37" i="4"/>
  <c r="BN38" i="4"/>
  <c r="BQ6" i="4"/>
  <c r="BQ7" i="4"/>
  <c r="BN8" i="4"/>
  <c r="BH18" i="4"/>
  <c r="BH19" i="4"/>
  <c r="BH20" i="4"/>
  <c r="BH21" i="4"/>
  <c r="BO29" i="4"/>
  <c r="BO32" i="4"/>
  <c r="BN35" i="4"/>
  <c r="BM35" i="4"/>
  <c r="BP35" i="4" s="1"/>
  <c r="BQ40" i="4"/>
  <c r="BQ41" i="4"/>
  <c r="BN42" i="4"/>
  <c r="BP46" i="4"/>
  <c r="BQ10" i="4"/>
  <c r="BQ11" i="4"/>
  <c r="BN12" i="4"/>
  <c r="BN14" i="4"/>
  <c r="BH22" i="4"/>
  <c r="BH23" i="4"/>
  <c r="BH24" i="4"/>
  <c r="BP30" i="4"/>
  <c r="BO33" i="4"/>
  <c r="BO36" i="4"/>
  <c r="BN39" i="4"/>
  <c r="BM39" i="4"/>
  <c r="BP39" i="4" s="1"/>
  <c r="BQ44" i="4"/>
  <c r="BQ45" i="4"/>
  <c r="BP45" i="4"/>
  <c r="BH47" i="4"/>
  <c r="BH46" i="4"/>
  <c r="BO6" i="4"/>
  <c r="BN9" i="4"/>
  <c r="BM9" i="4"/>
  <c r="BP9" i="4" s="1"/>
  <c r="BQ14" i="4"/>
  <c r="BQ16" i="4"/>
  <c r="BQ17" i="4"/>
  <c r="BN18" i="4"/>
  <c r="BH26" i="4"/>
  <c r="BH27" i="4"/>
  <c r="BH28" i="4"/>
  <c r="BH29" i="4"/>
  <c r="BO37" i="4"/>
  <c r="BN43" i="4"/>
  <c r="BM43" i="4"/>
  <c r="BM93" i="4"/>
  <c r="BR93" i="4" s="1"/>
  <c r="BM85" i="4"/>
  <c r="BR85" i="4" s="1"/>
  <c r="BM94" i="4"/>
  <c r="BM86" i="4"/>
  <c r="BR86" i="4" s="1"/>
  <c r="BP1" i="4"/>
  <c r="BQ34" i="4" s="1"/>
  <c r="BM95" i="4"/>
  <c r="BM87" i="4"/>
  <c r="BR87" i="4" s="1"/>
  <c r="BM96" i="4"/>
  <c r="BM88" i="4"/>
  <c r="BR88" i="4" s="1"/>
  <c r="BM97" i="4"/>
  <c r="BM89" i="4"/>
  <c r="BR89" i="4" s="1"/>
  <c r="BM98" i="4"/>
  <c r="BM90" i="4"/>
  <c r="BR90" i="4" s="1"/>
  <c r="BM91" i="4"/>
  <c r="BR91" i="4" s="1"/>
  <c r="BM92" i="4"/>
  <c r="BR92" i="4" s="1"/>
  <c r="BM84" i="4"/>
  <c r="BR84" i="4" s="1"/>
  <c r="BO7" i="4"/>
  <c r="BO10" i="4"/>
  <c r="BN13" i="4"/>
  <c r="BM13" i="4"/>
  <c r="BN15" i="4"/>
  <c r="BM15" i="4"/>
  <c r="BQ15" i="4" s="1"/>
  <c r="BQ18" i="4"/>
  <c r="BQ20" i="4"/>
  <c r="BQ21" i="4"/>
  <c r="BN22" i="4"/>
  <c r="BH30" i="4"/>
  <c r="BH31" i="4"/>
  <c r="BH32" i="4"/>
  <c r="BH33" i="4"/>
  <c r="BO41" i="4"/>
  <c r="BO44" i="4"/>
  <c r="BQ97" i="4"/>
  <c r="BP96" i="4"/>
  <c r="BO95" i="4"/>
  <c r="BN94" i="4"/>
  <c r="BQ98" i="4"/>
  <c r="BP97" i="4"/>
  <c r="BO96" i="4"/>
  <c r="BN95" i="4"/>
  <c r="BF81" i="4"/>
  <c r="BP98" i="4"/>
  <c r="BO97" i="4"/>
  <c r="BN96" i="4"/>
  <c r="BO98" i="4"/>
  <c r="BN97" i="4"/>
  <c r="BN98" i="4"/>
  <c r="BQ94" i="4"/>
  <c r="BQ95" i="4"/>
  <c r="BP94" i="4"/>
  <c r="BQ96" i="4"/>
  <c r="BP95" i="4"/>
  <c r="BO94" i="4"/>
  <c r="BO11" i="4"/>
  <c r="BO12" i="4"/>
  <c r="BO14" i="4"/>
  <c r="BO15" i="4"/>
  <c r="BO16" i="4"/>
  <c r="BN19" i="4"/>
  <c r="BM19" i="4"/>
  <c r="BQ24" i="4"/>
  <c r="BQ25" i="4"/>
  <c r="BH34" i="4"/>
  <c r="BH35" i="4"/>
  <c r="BH36" i="4"/>
  <c r="BH37" i="4"/>
  <c r="BP41" i="4"/>
  <c r="BP42" i="4"/>
  <c r="BP44" i="4"/>
  <c r="BO45" i="4"/>
  <c r="BP12" i="4"/>
  <c r="BP14" i="4"/>
  <c r="BO17" i="4"/>
  <c r="BO20" i="4"/>
  <c r="BN23" i="4"/>
  <c r="BM23" i="4"/>
  <c r="BP23" i="4" s="1"/>
  <c r="BQ26" i="4"/>
  <c r="BQ28" i="4"/>
  <c r="BQ29" i="4"/>
  <c r="BH38" i="4"/>
  <c r="BH39" i="4"/>
  <c r="BH40" i="4"/>
  <c r="BH41" i="4"/>
  <c r="BH8" i="4"/>
  <c r="BH9" i="4"/>
  <c r="BH10" i="4"/>
  <c r="BH11" i="4"/>
  <c r="BP17" i="4"/>
  <c r="BP18" i="4"/>
  <c r="BP20" i="4"/>
  <c r="BO21" i="4"/>
  <c r="BO23" i="4"/>
  <c r="BO24" i="4"/>
  <c r="BN27" i="4"/>
  <c r="BM27" i="4"/>
  <c r="BP27" i="4" s="1"/>
  <c r="BQ32" i="4"/>
  <c r="BQ33" i="4"/>
  <c r="BN34" i="4"/>
  <c r="BH42" i="4"/>
  <c r="BH43" i="4"/>
  <c r="BH44" i="4"/>
  <c r="BH45" i="4"/>
  <c r="BP47" i="4"/>
  <c r="BQ48" i="4"/>
  <c r="BP48" i="4"/>
  <c r="BQ49" i="4"/>
  <c r="BP49" i="4"/>
  <c r="BQ50" i="4"/>
  <c r="BP50" i="4"/>
  <c r="BQ51" i="4"/>
  <c r="BP51" i="4"/>
  <c r="BQ52" i="4"/>
  <c r="BP52" i="4"/>
  <c r="BQ53" i="4"/>
  <c r="BP53" i="4"/>
  <c r="BQ54" i="4"/>
  <c r="BP54" i="4"/>
  <c r="BQ55" i="4"/>
  <c r="BP55" i="4"/>
  <c r="BQ56" i="4"/>
  <c r="BP56" i="4"/>
  <c r="BQ57" i="4"/>
  <c r="BP57" i="4"/>
  <c r="BQ58" i="4"/>
  <c r="BP58" i="4"/>
  <c r="BQ59" i="4"/>
  <c r="BP59" i="4"/>
  <c r="BQ60" i="4"/>
  <c r="BP60" i="4"/>
  <c r="BQ61" i="4"/>
  <c r="BP61" i="4"/>
  <c r="BQ62" i="4"/>
  <c r="BP62" i="4"/>
  <c r="BQ63" i="4"/>
  <c r="BP63" i="4"/>
  <c r="BQ64" i="4"/>
  <c r="BP64" i="4"/>
  <c r="BQ65" i="4"/>
  <c r="BP65" i="4"/>
  <c r="BQ66" i="4"/>
  <c r="BQ67" i="4"/>
  <c r="BQ68" i="4"/>
  <c r="BQ69" i="4"/>
  <c r="BQ70" i="4"/>
  <c r="BQ71" i="4"/>
  <c r="BQ72" i="4"/>
  <c r="BQ73" i="4"/>
  <c r="BQ74" i="4"/>
  <c r="BQ75" i="4"/>
  <c r="BQ76" i="4"/>
  <c r="BQ77" i="4"/>
  <c r="BQ78" i="4"/>
  <c r="BQ79" i="4"/>
  <c r="BO80" i="4"/>
  <c r="BP66" i="4"/>
  <c r="BP68" i="4"/>
  <c r="BP70" i="4"/>
  <c r="BP72" i="4"/>
  <c r="BP74" i="4"/>
  <c r="BP76" i="4"/>
  <c r="BP78" i="4"/>
  <c r="BK80" i="4"/>
  <c r="BP67" i="4"/>
  <c r="BP69" i="4"/>
  <c r="BP71" i="4"/>
  <c r="BP73" i="4"/>
  <c r="BP75" i="4"/>
  <c r="BP77" i="4"/>
  <c r="BP79" i="4"/>
  <c r="BP19" i="1"/>
  <c r="BQ51" i="1"/>
  <c r="BQ59" i="1"/>
  <c r="BP53" i="1"/>
  <c r="BP27" i="1"/>
  <c r="BP61" i="1"/>
  <c r="BQ57" i="1"/>
  <c r="BP57" i="1"/>
  <c r="BQ65" i="1"/>
  <c r="BP65" i="1"/>
  <c r="C35" i="3"/>
  <c r="BO28" i="1"/>
  <c r="BN53" i="1"/>
  <c r="BN57" i="1"/>
  <c r="BH24" i="1"/>
  <c r="BH25" i="1"/>
  <c r="BH20" i="1"/>
  <c r="BH21" i="1"/>
  <c r="BH16" i="1"/>
  <c r="BH17" i="1"/>
  <c r="BH10" i="1"/>
  <c r="BH11" i="1"/>
  <c r="BH6" i="1"/>
  <c r="BH7" i="1"/>
  <c r="BN61" i="1"/>
  <c r="BN65" i="1"/>
  <c r="BM49" i="1"/>
  <c r="BQ49" i="1" s="1"/>
  <c r="BM91" i="1"/>
  <c r="BR91" i="1" s="1"/>
  <c r="BN10" i="1"/>
  <c r="BN18" i="1"/>
  <c r="BN47" i="1"/>
  <c r="BN51" i="1"/>
  <c r="BO53" i="1"/>
  <c r="BN54" i="1"/>
  <c r="BN55" i="1"/>
  <c r="BO57" i="1"/>
  <c r="BN58" i="1"/>
  <c r="BN59" i="1"/>
  <c r="BO61" i="1"/>
  <c r="BN62" i="1"/>
  <c r="BN63" i="1"/>
  <c r="BO65" i="1"/>
  <c r="BM84" i="1"/>
  <c r="BR84" i="1" s="1"/>
  <c r="BQ98" i="1"/>
  <c r="BQ96" i="1"/>
  <c r="BO51" i="1"/>
  <c r="BO55" i="1"/>
  <c r="BO59" i="1"/>
  <c r="BO63" i="1"/>
  <c r="BQ94" i="1"/>
  <c r="BO95" i="1"/>
  <c r="BO21" i="1"/>
  <c r="BM88" i="1"/>
  <c r="BR88" i="1" s="1"/>
  <c r="BP34" i="1"/>
  <c r="BN42" i="1"/>
  <c r="BQ52" i="1"/>
  <c r="BQ60" i="1"/>
  <c r="BH29" i="1"/>
  <c r="BN19" i="1"/>
  <c r="BN21" i="1"/>
  <c r="BM87" i="1"/>
  <c r="BR87" i="1" s="1"/>
  <c r="BN14" i="1"/>
  <c r="BO32" i="1"/>
  <c r="BN45" i="1"/>
  <c r="BO52" i="1"/>
  <c r="BK54" i="1"/>
  <c r="BP54" i="1" s="1"/>
  <c r="BO56" i="1"/>
  <c r="BK58" i="1"/>
  <c r="BO60" i="1"/>
  <c r="BK62" i="1"/>
  <c r="BP62" i="1" s="1"/>
  <c r="BO64" i="1"/>
  <c r="BQ97" i="1"/>
  <c r="BQ95" i="1"/>
  <c r="BO33" i="1"/>
  <c r="BM66" i="1"/>
  <c r="BQ66" i="1" s="1"/>
  <c r="BM93" i="1"/>
  <c r="BR93" i="1" s="1"/>
  <c r="BM85" i="1"/>
  <c r="BR85" i="1" s="1"/>
  <c r="BN12" i="1"/>
  <c r="BN98" i="1"/>
  <c r="BO96" i="1"/>
  <c r="BN69" i="1"/>
  <c r="BN71" i="1"/>
  <c r="BP48" i="1"/>
  <c r="BM68" i="1"/>
  <c r="BQ68" i="1" s="1"/>
  <c r="BO69" i="1"/>
  <c r="BP69" i="1"/>
  <c r="BM70" i="1"/>
  <c r="BQ70" i="1" s="1"/>
  <c r="BO71" i="1"/>
  <c r="BP71" i="1"/>
  <c r="BM72" i="1"/>
  <c r="BQ72" i="1" s="1"/>
  <c r="BP12" i="1"/>
  <c r="BQ16" i="1"/>
  <c r="BP16" i="1"/>
  <c r="BN50" i="1"/>
  <c r="BO48" i="1"/>
  <c r="BO50" i="1"/>
  <c r="BO67" i="1"/>
  <c r="BQ48" i="1"/>
  <c r="BN49" i="1"/>
  <c r="BN68" i="1"/>
  <c r="BK74" i="1"/>
  <c r="BN74" i="1"/>
  <c r="BK75" i="1"/>
  <c r="BN75" i="1"/>
  <c r="BK77" i="1"/>
  <c r="BN77" i="1"/>
  <c r="BK78" i="1"/>
  <c r="BN78" i="1"/>
  <c r="BK79" i="1"/>
  <c r="BN79" i="1"/>
  <c r="BK80" i="1"/>
  <c r="BN80" i="1"/>
  <c r="BP8" i="1"/>
  <c r="BQ11" i="1"/>
  <c r="BP11" i="1"/>
  <c r="BQ15" i="1"/>
  <c r="BP15" i="1"/>
  <c r="BR15" i="1" s="1"/>
  <c r="BP20" i="1"/>
  <c r="BQ20" i="1"/>
  <c r="BP28" i="1"/>
  <c r="BQ28" i="1"/>
  <c r="BP36" i="1"/>
  <c r="C39" i="3"/>
  <c r="BQ36" i="1" s="1"/>
  <c r="BO36" i="1"/>
  <c r="BN48" i="1"/>
  <c r="BP50" i="1"/>
  <c r="BQ50" i="1"/>
  <c r="BN66" i="1"/>
  <c r="BQ69" i="1"/>
  <c r="BN70" i="1"/>
  <c r="BQ71" i="1"/>
  <c r="BN72" i="1"/>
  <c r="BM73" i="1"/>
  <c r="BQ73" i="1" s="1"/>
  <c r="BN73" i="1"/>
  <c r="BK76" i="1"/>
  <c r="BN76" i="1"/>
  <c r="BM67" i="1"/>
  <c r="BP67" i="1" s="1"/>
  <c r="BO74" i="1"/>
  <c r="BO75" i="1"/>
  <c r="BO76" i="1"/>
  <c r="BO77" i="1"/>
  <c r="BO78" i="1"/>
  <c r="BO79" i="1"/>
  <c r="BO80" i="1"/>
  <c r="BQ10" i="1"/>
  <c r="BP10" i="1"/>
  <c r="BQ14" i="1"/>
  <c r="BP14" i="1"/>
  <c r="BR14" i="1" s="1"/>
  <c r="BP18" i="1"/>
  <c r="BQ32" i="1"/>
  <c r="BP32" i="1"/>
  <c r="BP38" i="1"/>
  <c r="BQ7" i="1"/>
  <c r="BP7" i="1"/>
  <c r="BP9" i="1"/>
  <c r="BP13" i="1"/>
  <c r="BQ17" i="1"/>
  <c r="BP17" i="1"/>
  <c r="BP24" i="1"/>
  <c r="BQ24" i="1"/>
  <c r="BP35" i="1"/>
  <c r="BK6" i="1"/>
  <c r="BN6" i="1"/>
  <c r="BN7" i="1"/>
  <c r="BN8" i="1"/>
  <c r="BN9" i="1"/>
  <c r="BO10" i="1"/>
  <c r="BO11" i="1"/>
  <c r="BO14" i="1"/>
  <c r="BO15" i="1"/>
  <c r="BO16" i="1"/>
  <c r="BO17" i="1"/>
  <c r="BN20" i="1"/>
  <c r="BQ21" i="1"/>
  <c r="BK22" i="1"/>
  <c r="BN24" i="1"/>
  <c r="BQ25" i="1"/>
  <c r="BK26" i="1"/>
  <c r="BN28" i="1"/>
  <c r="C34" i="3"/>
  <c r="BQ29" i="1" s="1"/>
  <c r="BK31" i="1"/>
  <c r="BN32" i="1"/>
  <c r="BK33" i="1"/>
  <c r="BN36" i="1"/>
  <c r="BK37" i="1"/>
  <c r="BN38" i="1"/>
  <c r="BK40" i="1"/>
  <c r="BO40" i="1"/>
  <c r="BM43" i="1"/>
  <c r="BO45" i="1"/>
  <c r="BP47" i="1"/>
  <c r="BP51" i="1"/>
  <c r="BP52" i="1"/>
  <c r="BQ53" i="1"/>
  <c r="BP59" i="1"/>
  <c r="BP60" i="1"/>
  <c r="BQ61" i="1"/>
  <c r="BM96" i="1"/>
  <c r="BM42" i="1"/>
  <c r="BO35" i="1"/>
  <c r="BO37" i="1"/>
  <c r="BQ45" i="1"/>
  <c r="BN46" i="1"/>
  <c r="BQ55" i="1"/>
  <c r="BQ56" i="1"/>
  <c r="BQ63" i="1"/>
  <c r="BQ64" i="1"/>
  <c r="BM95" i="1"/>
  <c r="BM94" i="1"/>
  <c r="BM97" i="1"/>
  <c r="BP1" i="1"/>
  <c r="BQ12" i="1" s="1"/>
  <c r="BQ19" i="1"/>
  <c r="BQ27" i="1"/>
  <c r="BO31" i="1"/>
  <c r="BN34" i="1"/>
  <c r="BN35" i="1"/>
  <c r="BK41" i="1"/>
  <c r="BO41" i="1"/>
  <c r="BK43" i="1"/>
  <c r="BN43" i="1"/>
  <c r="BO44" i="1"/>
  <c r="BP45" i="1"/>
  <c r="BK46" i="1"/>
  <c r="BP55" i="1"/>
  <c r="BP56" i="1"/>
  <c r="BP63" i="1"/>
  <c r="BP64" i="1"/>
  <c r="BR29" i="1" l="1"/>
  <c r="BQ47" i="4"/>
  <c r="BO22" i="4"/>
  <c r="BO13" i="4"/>
  <c r="BQ13" i="4"/>
  <c r="BP44" i="1"/>
  <c r="BQ22" i="4"/>
  <c r="BR22" i="4" s="1"/>
  <c r="BQ19" i="4"/>
  <c r="BR7" i="4"/>
  <c r="BQ30" i="4"/>
  <c r="BQ43" i="4"/>
  <c r="BR94" i="1"/>
  <c r="BQ62" i="1"/>
  <c r="BR25" i="1"/>
  <c r="BR36" i="4"/>
  <c r="BP43" i="4"/>
  <c r="BR95" i="1"/>
  <c r="BR98" i="1"/>
  <c r="BQ31" i="4"/>
  <c r="BR37" i="4"/>
  <c r="BR44" i="4"/>
  <c r="BR10" i="4"/>
  <c r="BR45" i="4"/>
  <c r="BP19" i="4"/>
  <c r="BR40" i="4"/>
  <c r="BR11" i="4"/>
  <c r="BR6" i="4"/>
  <c r="BR25" i="4"/>
  <c r="BQ23" i="4"/>
  <c r="BR23" i="4" s="1"/>
  <c r="BP13" i="4"/>
  <c r="BR13" i="4" s="1"/>
  <c r="BR32" i="4"/>
  <c r="BR97" i="4"/>
  <c r="BR20" i="4"/>
  <c r="BR16" i="4"/>
  <c r="BP49" i="1"/>
  <c r="BQ42" i="4"/>
  <c r="BQ9" i="4"/>
  <c r="BQ39" i="4"/>
  <c r="BQ35" i="4"/>
  <c r="BQ80" i="4"/>
  <c r="BP80" i="4"/>
  <c r="BP15" i="4"/>
  <c r="BR15" i="4" s="1"/>
  <c r="BR96" i="4"/>
  <c r="BR24" i="4"/>
  <c r="BQ8" i="4"/>
  <c r="BQ38" i="4"/>
  <c r="BR14" i="4"/>
  <c r="BR33" i="4"/>
  <c r="BQ27" i="4"/>
  <c r="BR95" i="4"/>
  <c r="BO19" i="4"/>
  <c r="BO18" i="4"/>
  <c r="BR18" i="4" s="1"/>
  <c r="BO43" i="4"/>
  <c r="BO42" i="4"/>
  <c r="BO9" i="4"/>
  <c r="BO8" i="4"/>
  <c r="BO46" i="4"/>
  <c r="BO39" i="4"/>
  <c r="BO38" i="4"/>
  <c r="BO47" i="4"/>
  <c r="BR47" i="4" s="1"/>
  <c r="BO31" i="4"/>
  <c r="BO30" i="4"/>
  <c r="BO27" i="4"/>
  <c r="BO26" i="4"/>
  <c r="BR26" i="4" s="1"/>
  <c r="BR29" i="4"/>
  <c r="BO35" i="4"/>
  <c r="BQ46" i="4"/>
  <c r="BR41" i="4"/>
  <c r="BR98" i="4"/>
  <c r="BR28" i="4"/>
  <c r="BO34" i="4"/>
  <c r="BR34" i="4" s="1"/>
  <c r="BR94" i="4"/>
  <c r="BQ12" i="4"/>
  <c r="BR12" i="4" s="1"/>
  <c r="BR21" i="4"/>
  <c r="BR17" i="4"/>
  <c r="BR20" i="1"/>
  <c r="BR44" i="1"/>
  <c r="BP70" i="1"/>
  <c r="BR28" i="1"/>
  <c r="BQ54" i="1"/>
  <c r="BR16" i="1"/>
  <c r="BR10" i="1"/>
  <c r="BP68" i="1"/>
  <c r="BR36" i="1"/>
  <c r="BR32" i="1"/>
  <c r="BR17" i="1"/>
  <c r="BR7" i="1"/>
  <c r="BP66" i="1"/>
  <c r="BR97" i="1"/>
  <c r="BQ58" i="1"/>
  <c r="BP58" i="1"/>
  <c r="BR45" i="1"/>
  <c r="BR96" i="1"/>
  <c r="BQ23" i="1"/>
  <c r="BQ47" i="1"/>
  <c r="BR11" i="1"/>
  <c r="BP72" i="1"/>
  <c r="BR21" i="1"/>
  <c r="BP41" i="1"/>
  <c r="BQ41" i="1"/>
  <c r="BO39" i="1"/>
  <c r="BP31" i="1"/>
  <c r="BQ31" i="1"/>
  <c r="BP26" i="1"/>
  <c r="BQ26" i="1"/>
  <c r="BO12" i="1"/>
  <c r="BR12" i="1" s="1"/>
  <c r="BO46" i="1"/>
  <c r="BQ13" i="1"/>
  <c r="BO38" i="1"/>
  <c r="BQ8" i="1"/>
  <c r="BP46" i="1"/>
  <c r="BQ46" i="1"/>
  <c r="BQ33" i="1"/>
  <c r="BP33" i="1"/>
  <c r="BP76" i="1"/>
  <c r="BQ76" i="1"/>
  <c r="BP79" i="1"/>
  <c r="BQ79" i="1"/>
  <c r="BP77" i="1"/>
  <c r="BQ77" i="1"/>
  <c r="BP74" i="1"/>
  <c r="BQ74" i="1"/>
  <c r="BP43" i="1"/>
  <c r="BQ43" i="1"/>
  <c r="BO30" i="1"/>
  <c r="BO26" i="1"/>
  <c r="BO22" i="1"/>
  <c r="BO9" i="1"/>
  <c r="BO8" i="1"/>
  <c r="BO27" i="1"/>
  <c r="BR27" i="1" s="1"/>
  <c r="BO23" i="1"/>
  <c r="BO19" i="1"/>
  <c r="BR19" i="1" s="1"/>
  <c r="BQ34" i="1"/>
  <c r="BO34" i="1"/>
  <c r="BR34" i="1" s="1"/>
  <c r="BQ30" i="1"/>
  <c r="BO42" i="1"/>
  <c r="BQ37" i="1"/>
  <c r="BP37" i="1"/>
  <c r="BR37" i="1" s="1"/>
  <c r="BR24" i="1"/>
  <c r="BO18" i="1"/>
  <c r="BQ38" i="1"/>
  <c r="BQ18" i="1"/>
  <c r="BP73" i="1"/>
  <c r="BQ39" i="1"/>
  <c r="BO43" i="1"/>
  <c r="BQ42" i="1"/>
  <c r="BP42" i="1"/>
  <c r="BO47" i="1"/>
  <c r="BQ40" i="1"/>
  <c r="BP40" i="1"/>
  <c r="BP22" i="1"/>
  <c r="BQ22" i="1"/>
  <c r="BO13" i="1"/>
  <c r="BQ6" i="1"/>
  <c r="BP6" i="1"/>
  <c r="BQ35" i="1"/>
  <c r="BR35" i="1" s="1"/>
  <c r="BQ9" i="1"/>
  <c r="BP80" i="1"/>
  <c r="BQ80" i="1"/>
  <c r="BP78" i="1"/>
  <c r="BQ78" i="1"/>
  <c r="BP75" i="1"/>
  <c r="BQ75" i="1"/>
  <c r="BQ67" i="1"/>
  <c r="BR9" i="4" l="1"/>
  <c r="BR43" i="4"/>
  <c r="BR30" i="4"/>
  <c r="BR35" i="4"/>
  <c r="BR27" i="4"/>
  <c r="BR31" i="4"/>
  <c r="BR39" i="4"/>
  <c r="BR38" i="4"/>
  <c r="BR42" i="4"/>
  <c r="BR8" i="4"/>
  <c r="BR19" i="4"/>
  <c r="BR46" i="4"/>
  <c r="BR46" i="1"/>
  <c r="BR31" i="1"/>
  <c r="BR26" i="1"/>
  <c r="BR47" i="1"/>
  <c r="BR23" i="1"/>
  <c r="BR18" i="1"/>
  <c r="BR30" i="1"/>
  <c r="BR13" i="1"/>
  <c r="BR6" i="1"/>
  <c r="BR41" i="1"/>
  <c r="BR43" i="1"/>
  <c r="BR8" i="1"/>
  <c r="BR9" i="1"/>
  <c r="BR40" i="1"/>
  <c r="BR33" i="1"/>
  <c r="BR42" i="1"/>
  <c r="BR38" i="1"/>
  <c r="BR39" i="1"/>
  <c r="BR22" i="1"/>
</calcChain>
</file>

<file path=xl/sharedStrings.xml><?xml version="1.0" encoding="utf-8"?>
<sst xmlns="http://schemas.openxmlformats.org/spreadsheetml/2006/main" count="787" uniqueCount="219">
  <si>
    <t>Club:</t>
  </si>
  <si>
    <t>VAL</t>
  </si>
  <si>
    <t>SEX</t>
  </si>
  <si>
    <t>BIRTHDATE</t>
  </si>
  <si>
    <t xml:space="preserve">                                              Events (Enter: A for Fastest Swimmer, B for Slower and  1/2/3/4 for Relay (names and order may be changed at Section Finals)</t>
  </si>
  <si>
    <t xml:space="preserve">Long Name:  </t>
  </si>
  <si>
    <t>Seed:</t>
  </si>
  <si>
    <r>
      <t>Splash XML File:  (Copy rows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3-80</t>
    </r>
    <r>
      <rPr>
        <sz val="11"/>
        <color theme="1"/>
        <rFont val="Calibri"/>
        <family val="2"/>
        <scheme val="minor"/>
      </rPr>
      <t xml:space="preserve"> from this column into the invitation .lef file after the session definition, save it as *.lef for import into Splash)</t>
    </r>
  </si>
  <si>
    <t>Last Name</t>
  </si>
  <si>
    <t>First Name</t>
  </si>
  <si>
    <t>(M or F)</t>
  </si>
  <si>
    <t>YYYY  MM  DD</t>
  </si>
  <si>
    <r>
      <t xml:space="preserve"> </t>
    </r>
    <r>
      <rPr>
        <b/>
        <sz val="11"/>
        <color rgb="FFFF0000"/>
        <rFont val="Calibri"/>
        <family val="2"/>
        <scheme val="minor"/>
      </rPr>
      <t xml:space="preserve">For notes on filling this form for see yellow box below (row 83) </t>
    </r>
    <r>
      <rPr>
        <b/>
        <sz val="11"/>
        <color theme="1"/>
        <rFont val="Calibri"/>
        <family val="2"/>
        <scheme val="minor"/>
      </rPr>
      <t xml:space="preserve">        Age Group:    </t>
    </r>
  </si>
  <si>
    <t>Two</t>
  </si>
  <si>
    <t>&lt;8</t>
  </si>
  <si>
    <t>9-10</t>
  </si>
  <si>
    <t>11-12</t>
  </si>
  <si>
    <t>13-14</t>
  </si>
  <si>
    <t>&gt;15</t>
  </si>
  <si>
    <t>Total</t>
  </si>
  <si>
    <t>&lt;CLUBS&gt;</t>
  </si>
  <si>
    <t xml:space="preserve">Gender:  </t>
  </si>
  <si>
    <t>Qualifying</t>
  </si>
  <si>
    <t>Girls</t>
  </si>
  <si>
    <t>Boys</t>
  </si>
  <si>
    <t>Per</t>
  </si>
  <si>
    <t xml:space="preserve">Stroke:  </t>
  </si>
  <si>
    <t>Meets</t>
  </si>
  <si>
    <t>Free</t>
  </si>
  <si>
    <t>Relay</t>
  </si>
  <si>
    <t>Brst</t>
  </si>
  <si>
    <t>Back</t>
  </si>
  <si>
    <t>Fly</t>
  </si>
  <si>
    <t>Swimmer</t>
  </si>
  <si>
    <t>Athlete ID</t>
  </si>
  <si>
    <t>DOB</t>
  </si>
  <si>
    <t>1st A</t>
  </si>
  <si>
    <t>2nd A</t>
  </si>
  <si>
    <t>1st B</t>
  </si>
  <si>
    <t>2nd B</t>
  </si>
  <si>
    <t>Event 1 ID</t>
  </si>
  <si>
    <t>Ev 1 En Tm</t>
  </si>
  <si>
    <t>Event 2 ID</t>
  </si>
  <si>
    <t>Ev 2 En Tm</t>
  </si>
  <si>
    <t>&lt;ATHLETES&gt;</t>
  </si>
  <si>
    <t xml:space="preserve">Total Entries By Event:  </t>
  </si>
  <si>
    <t>&lt;/ATHLETES&gt;</t>
  </si>
  <si>
    <t>-- IMPORTANT NOTES --</t>
  </si>
  <si>
    <t>Relay Event</t>
  </si>
  <si>
    <t>Splash ID</t>
  </si>
  <si>
    <t>Entry Time</t>
  </si>
  <si>
    <t>Swimmer1</t>
  </si>
  <si>
    <t>Swimmer2</t>
  </si>
  <si>
    <t>Swimmer3</t>
  </si>
  <si>
    <t>Swimmer4</t>
  </si>
  <si>
    <t>&lt;RELAYS&gt;</t>
  </si>
  <si>
    <t>1) Use the dummy data as a guide - it has been correctly entered.</t>
  </si>
  <si>
    <t>2) Chosse your pool from the drop dowm menu in cell B1.</t>
  </si>
  <si>
    <t xml:space="preserve">3) Maximum of two individual events and one relay or </t>
  </si>
  <si>
    <t xml:space="preserve">    one individual event and two relays per swimmer</t>
  </si>
  <si>
    <t>4) Enter all events for a given swimmer on the same line.</t>
  </si>
  <si>
    <t>5) Fastest swimmer in an event is A, slower is B.</t>
  </si>
  <si>
    <t>6) DON'T USE FOREIGN CHARACTERS IN NAMES - Chloe = OK, Chloé = NOT OK</t>
  </si>
  <si>
    <t>7) If you don't have two swimmers per event, enter dummy swimmers</t>
  </si>
  <si>
    <r>
      <t xml:space="preserve">     named "EMPTY LANE" with birthdate  </t>
    </r>
    <r>
      <rPr>
        <u/>
        <sz val="11"/>
        <color theme="1"/>
        <rFont val="Calibri"/>
        <family val="2"/>
        <scheme val="minor"/>
      </rPr>
      <t>2010-01-01</t>
    </r>
    <r>
      <rPr>
        <sz val="11"/>
        <color theme="1"/>
        <rFont val="Calibri"/>
        <family val="2"/>
        <scheme val="minor"/>
      </rPr>
      <t xml:space="preserve"> and </t>
    </r>
    <r>
      <rPr>
        <u/>
        <sz val="11"/>
        <color theme="1"/>
        <rFont val="Calibri"/>
        <family val="2"/>
        <scheme val="minor"/>
      </rPr>
      <t>appropriate</t>
    </r>
  </si>
  <si>
    <r>
      <t xml:space="preserve">     </t>
    </r>
    <r>
      <rPr>
        <u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for every event without a swimmer.</t>
    </r>
  </si>
  <si>
    <t>8) When all swimmers have been entered, verify row 81: each event should</t>
  </si>
  <si>
    <t xml:space="preserve">     be assigned to exactly TWO swimmers (either real people or "EMPTY</t>
  </si>
  <si>
    <t xml:space="preserve">     LANE"). Also verify column BE: each swimmer should be entered in</t>
  </si>
  <si>
    <t xml:space="preserve">     a maximum of 3 events. Any RED SQUARE indicates an error.</t>
  </si>
  <si>
    <t>9) Note that the mixed relays are exhibition and so do not count in the</t>
  </si>
  <si>
    <t>&lt;/RELAYS&gt;</t>
  </si>
  <si>
    <t xml:space="preserve">    maximum number of events per swimmer. First swimmer swims Backstroke</t>
  </si>
  <si>
    <t>&lt;/CLUB&gt;   &lt;/CLUBS&gt;</t>
  </si>
  <si>
    <t xml:space="preserve">    Second swimmer swims Breast. Third swimmer swims Fly and</t>
  </si>
  <si>
    <t xml:space="preserve">    Fourth swimmer swims Freestyle</t>
  </si>
  <si>
    <t>DO NOT ERASE!</t>
  </si>
  <si>
    <t>M</t>
  </si>
  <si>
    <t>A</t>
  </si>
  <si>
    <t>F</t>
  </si>
  <si>
    <t>B</t>
  </si>
  <si>
    <t>SAMPLE FILE</t>
  </si>
  <si>
    <t>Arlend</t>
  </si>
  <si>
    <t>Abe</t>
  </si>
  <si>
    <t>Vik,Shore</t>
  </si>
  <si>
    <t>Boop</t>
  </si>
  <si>
    <t>Betty</t>
  </si>
  <si>
    <t>Beau,Shore</t>
  </si>
  <si>
    <t>Crawford</t>
  </si>
  <si>
    <t>Charlie</t>
  </si>
  <si>
    <t>Wav,Vik</t>
  </si>
  <si>
    <t>Draper</t>
  </si>
  <si>
    <t>Donna</t>
  </si>
  <si>
    <t>Ezry</t>
  </si>
  <si>
    <t>Earl</t>
  </si>
  <si>
    <t>Farmer</t>
  </si>
  <si>
    <t>Fanny</t>
  </si>
  <si>
    <t>LANE</t>
  </si>
  <si>
    <t>EMPTY</t>
  </si>
  <si>
    <t>Gecko</t>
  </si>
  <si>
    <t>Gord</t>
  </si>
  <si>
    <t>Houdini</t>
  </si>
  <si>
    <t>Henrietta</t>
  </si>
  <si>
    <t>Ireland</t>
  </si>
  <si>
    <t>Ian</t>
  </si>
  <si>
    <t>Jones</t>
  </si>
  <si>
    <t>Jan</t>
  </si>
  <si>
    <t>Kirkland</t>
  </si>
  <si>
    <t>Kyle</t>
  </si>
  <si>
    <t>Lane</t>
  </si>
  <si>
    <t>Linda</t>
  </si>
  <si>
    <t>Mazola</t>
  </si>
  <si>
    <t>Mark</t>
  </si>
  <si>
    <t>Nobody</t>
  </si>
  <si>
    <t>Nancy</t>
  </si>
  <si>
    <t>Ortega</t>
  </si>
  <si>
    <t>Oscar</t>
  </si>
  <si>
    <t>Pascal</t>
  </si>
  <si>
    <t>Petunia</t>
  </si>
  <si>
    <t>Quesnel</t>
  </si>
  <si>
    <t>Quark</t>
  </si>
  <si>
    <t>Robins</t>
  </si>
  <si>
    <t>Raven</t>
  </si>
  <si>
    <t>Stevens</t>
  </si>
  <si>
    <t>Samuel</t>
  </si>
  <si>
    <t>Toope</t>
  </si>
  <si>
    <t>Tara</t>
  </si>
  <si>
    <t>Underwood</t>
  </si>
  <si>
    <t>Ussef</t>
  </si>
  <si>
    <t>Volgole</t>
  </si>
  <si>
    <t>Vera</t>
  </si>
  <si>
    <t>Ward</t>
  </si>
  <si>
    <t>Wally</t>
  </si>
  <si>
    <t>Xanax</t>
  </si>
  <si>
    <t>Xena</t>
  </si>
  <si>
    <t>Young</t>
  </si>
  <si>
    <t>Yassar</t>
  </si>
  <si>
    <t>Zoolander</t>
  </si>
  <si>
    <t>Zara</t>
  </si>
  <si>
    <t>Arbonne</t>
  </si>
  <si>
    <t>Alan</t>
  </si>
  <si>
    <t>Beck</t>
  </si>
  <si>
    <t>Barbara</t>
  </si>
  <si>
    <t>Cranley</t>
  </si>
  <si>
    <t>Clark</t>
  </si>
  <si>
    <t>Dora</t>
  </si>
  <si>
    <t>Dara</t>
  </si>
  <si>
    <t>Eccles</t>
  </si>
  <si>
    <t>Edgar</t>
  </si>
  <si>
    <t>Fownes</t>
  </si>
  <si>
    <t>Francesca</t>
  </si>
  <si>
    <t>Garrison</t>
  </si>
  <si>
    <t>Greg</t>
  </si>
  <si>
    <t>Harris</t>
  </si>
  <si>
    <t>Hettie</t>
  </si>
  <si>
    <t>Islay</t>
  </si>
  <si>
    <t>Idris</t>
  </si>
  <si>
    <t>Jameson</t>
  </si>
  <si>
    <t>Jenna</t>
  </si>
  <si>
    <t>Kardashian</t>
  </si>
  <si>
    <t>Kirk</t>
  </si>
  <si>
    <t>Longpre</t>
  </si>
  <si>
    <t>Lana</t>
  </si>
  <si>
    <t>Moss</t>
  </si>
  <si>
    <t>Maurice</t>
  </si>
  <si>
    <t>Niff</t>
  </si>
  <si>
    <t>Nora</t>
  </si>
  <si>
    <t>CLUB CODE</t>
  </si>
  <si>
    <t>SEEDING EXT.</t>
  </si>
  <si>
    <t>DUAL MEET FINISH PLACE</t>
  </si>
  <si>
    <t>LONG NAME</t>
  </si>
  <si>
    <t>SECTION</t>
  </si>
  <si>
    <t>Swimmer ID Offset</t>
  </si>
  <si>
    <t>Pools List</t>
  </si>
  <si>
    <t>Pool Name</t>
  </si>
  <si>
    <t>BDAC</t>
  </si>
  <si>
    <t>Baie D'Urfe</t>
  </si>
  <si>
    <t>BEAU</t>
  </si>
  <si>
    <t>Beaurepaire</t>
  </si>
  <si>
    <t>HCP</t>
  </si>
  <si>
    <t>Hudson Community</t>
  </si>
  <si>
    <t>SHORE</t>
  </si>
  <si>
    <t>Lakeshore</t>
  </si>
  <si>
    <t>Valois</t>
  </si>
  <si>
    <t>WAC</t>
  </si>
  <si>
    <t>Windermere</t>
  </si>
  <si>
    <t>WSTMT</t>
  </si>
  <si>
    <t>Westmount</t>
  </si>
  <si>
    <t>BHILL</t>
  </si>
  <si>
    <t>Beacon Hill</t>
  </si>
  <si>
    <t>BHTS</t>
  </si>
  <si>
    <t>Beaconsfield Heights</t>
  </si>
  <si>
    <t>CAVIP</t>
  </si>
  <si>
    <t>C.A. Ville de Ile-Perrot</t>
  </si>
  <si>
    <t>CEDAR</t>
  </si>
  <si>
    <t>Cedar Park</t>
  </si>
  <si>
    <t>HYC</t>
  </si>
  <si>
    <t>Hudson Yacht Club</t>
  </si>
  <si>
    <t>PIN</t>
  </si>
  <si>
    <t>Pincourt</t>
  </si>
  <si>
    <t>VIK</t>
  </si>
  <si>
    <t>Viking</t>
  </si>
  <si>
    <t>DIXIE</t>
  </si>
  <si>
    <t>C</t>
  </si>
  <si>
    <t>Dixie</t>
  </si>
  <si>
    <t>MWAC</t>
  </si>
  <si>
    <t>Montreal West</t>
  </si>
  <si>
    <t>PVPC</t>
  </si>
  <si>
    <t>Pointe-Claire Village</t>
  </si>
  <si>
    <t>RPRA</t>
  </si>
  <si>
    <t>Riverside Park</t>
  </si>
  <si>
    <t>WLRC</t>
  </si>
  <si>
    <t>Western Lachine</t>
  </si>
  <si>
    <t>SENVL</t>
  </si>
  <si>
    <t>Senneville</t>
  </si>
  <si>
    <t>SIDE</t>
  </si>
  <si>
    <t>Lakeside</t>
  </si>
  <si>
    <t>Event</t>
  </si>
  <si>
    <t>Base Entry Time (sec)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</si>
</sst>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AFD6B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/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10" borderId="0" xfId="0" applyFill="1" applyAlignment="1">
      <alignment horizontal="center"/>
    </xf>
    <xf numFmtId="0" fontId="0" fillId="0" borderId="1" xfId="0" applyBorder="1"/>
    <xf numFmtId="164" fontId="0" fillId="10" borderId="0" xfId="0" applyNumberForma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3" fillId="9" borderId="0" xfId="0" applyFont="1" applyFill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9" borderId="0" xfId="0" quotePrefix="1" applyFill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3" borderId="0" xfId="0" quotePrefix="1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4" fontId="0" fillId="3" borderId="0" xfId="0" applyNumberFormat="1" applyFill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11" borderId="1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4" borderId="5" xfId="0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8" borderId="1" xfId="0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14" fontId="0" fillId="3" borderId="0" xfId="0" applyNumberFormat="1" applyFill="1"/>
    <xf numFmtId="0" fontId="0" fillId="12" borderId="0" xfId="0" applyFill="1"/>
    <xf numFmtId="0" fontId="6" fillId="0" borderId="0" xfId="0" applyFont="1" applyAlignment="1">
      <alignment horizontal="center"/>
    </xf>
    <xf numFmtId="0" fontId="0" fillId="13" borderId="0" xfId="0" applyFill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13" borderId="2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/>
    <xf numFmtId="0" fontId="0" fillId="0" borderId="15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AFD6B"/>
      <color rgb="FFFF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366"/>
  <sheetViews>
    <sheetView tabSelected="1" zoomScale="90" zoomScaleNormal="90" zoomScalePageLayoutView="90" workbookViewId="0">
      <pane xSplit="7" ySplit="5" topLeftCell="H60" activePane="bottomRight" state="frozen"/>
      <selection pane="bottomRight" activeCell="C6" sqref="C6:C80"/>
      <selection pane="bottomLeft" activeCell="A6" sqref="A6"/>
      <selection pane="topRight" activeCell="H1" sqref="H1"/>
    </sheetView>
  </sheetViews>
  <sheetFormatPr defaultColWidth="9.140625" defaultRowHeight="14.85"/>
  <cols>
    <col min="1" max="1" width="22.140625" customWidth="1"/>
    <col min="2" max="2" width="23" customWidth="1"/>
    <col min="3" max="3" width="8.140625" style="13" customWidth="1"/>
    <col min="4" max="4" width="7" customWidth="1"/>
    <col min="5" max="6" width="4.42578125" customWidth="1"/>
    <col min="7" max="7" width="12.140625" customWidth="1"/>
    <col min="8" max="57" width="5.7109375" customWidth="1"/>
    <col min="59" max="59" width="3.42578125" customWidth="1"/>
    <col min="60" max="60" width="11.85546875" style="13" hidden="1" customWidth="1"/>
    <col min="61" max="61" width="12.140625" style="13" hidden="1" customWidth="1"/>
    <col min="62" max="64" width="10.42578125" hidden="1" customWidth="1"/>
    <col min="65" max="65" width="14.42578125" hidden="1" customWidth="1"/>
    <col min="66" max="69" width="11.7109375" hidden="1" customWidth="1"/>
    <col min="70" max="70" width="18.7109375" customWidth="1"/>
    <col min="71" max="87" width="9.140625" customWidth="1"/>
  </cols>
  <sheetData>
    <row r="1" spans="1:70" ht="15.95">
      <c r="A1" s="11" t="s">
        <v>0</v>
      </c>
      <c r="B1" s="40" t="s">
        <v>1</v>
      </c>
      <c r="C1" s="12" t="s">
        <v>2</v>
      </c>
      <c r="D1" s="68" t="s">
        <v>3</v>
      </c>
      <c r="E1" s="69"/>
      <c r="F1" s="70"/>
      <c r="G1" s="43"/>
      <c r="H1" s="67" t="s">
        <v>4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J1" s="14"/>
      <c r="BK1" s="15" t="s">
        <v>5</v>
      </c>
      <c r="BL1" s="16" t="str">
        <f>VLOOKUP(B1,'Club Data'!A2:D23,4,FALSE)</f>
        <v>Pincourt</v>
      </c>
      <c r="BM1" s="16">
        <f>VLOOKUP(B1,'Club Data'!A2:F23,6,FALSE)</f>
        <v>5000</v>
      </c>
      <c r="BN1" s="15" t="s">
        <v>6</v>
      </c>
      <c r="BO1" s="16">
        <f>VLOOKUP(B1,'Club Data'!A2:B23,2,FALSE)</f>
        <v>0.19</v>
      </c>
      <c r="BP1" s="16">
        <f>BO1+0.5</f>
        <v>0.69</v>
      </c>
      <c r="BR1" t="s">
        <v>7</v>
      </c>
    </row>
    <row r="2" spans="1:70">
      <c r="A2" s="11" t="s">
        <v>8</v>
      </c>
      <c r="B2" s="11" t="s">
        <v>9</v>
      </c>
      <c r="C2" s="12" t="s">
        <v>10</v>
      </c>
      <c r="D2" s="68" t="s">
        <v>11</v>
      </c>
      <c r="E2" s="69"/>
      <c r="F2" s="70"/>
      <c r="G2" s="43"/>
      <c r="H2" s="12">
        <v>1</v>
      </c>
      <c r="I2" s="12">
        <v>2</v>
      </c>
      <c r="J2" s="12">
        <v>3</v>
      </c>
      <c r="K2" s="12">
        <v>4</v>
      </c>
      <c r="L2" s="12">
        <v>5</v>
      </c>
      <c r="M2" s="12">
        <v>6</v>
      </c>
      <c r="N2" s="12">
        <v>7</v>
      </c>
      <c r="O2" s="12">
        <v>8</v>
      </c>
      <c r="P2" s="12">
        <v>9</v>
      </c>
      <c r="Q2" s="12">
        <v>10</v>
      </c>
      <c r="R2" s="17">
        <v>11</v>
      </c>
      <c r="S2" s="17">
        <v>12</v>
      </c>
      <c r="T2" s="12">
        <v>13</v>
      </c>
      <c r="U2" s="12">
        <v>14</v>
      </c>
      <c r="V2" s="12">
        <v>15</v>
      </c>
      <c r="W2" s="12">
        <v>16</v>
      </c>
      <c r="X2" s="12">
        <v>17</v>
      </c>
      <c r="Y2" s="12">
        <v>18</v>
      </c>
      <c r="Z2" s="12">
        <v>19</v>
      </c>
      <c r="AA2" s="12">
        <v>20</v>
      </c>
      <c r="AB2" s="17">
        <v>21</v>
      </c>
      <c r="AC2" s="17">
        <v>22</v>
      </c>
      <c r="AD2" s="12">
        <v>23</v>
      </c>
      <c r="AE2" s="12">
        <v>24</v>
      </c>
      <c r="AF2" s="12">
        <v>25</v>
      </c>
      <c r="AG2" s="12">
        <v>26</v>
      </c>
      <c r="AH2" s="12">
        <v>27</v>
      </c>
      <c r="AI2" s="12">
        <v>28</v>
      </c>
      <c r="AJ2" s="12">
        <v>29</v>
      </c>
      <c r="AK2" s="12">
        <v>30</v>
      </c>
      <c r="AL2" s="17">
        <v>31</v>
      </c>
      <c r="AM2" s="17">
        <v>32</v>
      </c>
      <c r="AN2" s="12">
        <v>33</v>
      </c>
      <c r="AO2" s="12">
        <v>34</v>
      </c>
      <c r="AP2" s="12">
        <v>35</v>
      </c>
      <c r="AQ2" s="12">
        <v>36</v>
      </c>
      <c r="AR2" s="12">
        <v>37</v>
      </c>
      <c r="AS2" s="12">
        <v>38</v>
      </c>
      <c r="AT2" s="12">
        <v>39</v>
      </c>
      <c r="AU2" s="12">
        <v>40</v>
      </c>
      <c r="AV2" s="17">
        <v>41</v>
      </c>
      <c r="AW2" s="17">
        <v>42</v>
      </c>
      <c r="AX2" s="12">
        <v>43</v>
      </c>
      <c r="AY2" s="12">
        <v>44</v>
      </c>
      <c r="AZ2" s="12">
        <v>45</v>
      </c>
      <c r="BA2" s="12">
        <v>46</v>
      </c>
      <c r="BB2" s="12">
        <v>47</v>
      </c>
      <c r="BC2" s="12">
        <v>48</v>
      </c>
      <c r="BD2" s="17">
        <v>49</v>
      </c>
      <c r="BE2" s="17">
        <v>50</v>
      </c>
      <c r="BG2" s="13"/>
      <c r="BN2" s="13"/>
      <c r="BO2" s="13"/>
      <c r="BP2" s="13"/>
      <c r="BQ2" s="13"/>
    </row>
    <row r="3" spans="1:70">
      <c r="A3" s="71" t="s">
        <v>12</v>
      </c>
      <c r="B3" s="72"/>
      <c r="C3" s="72"/>
      <c r="D3" s="72"/>
      <c r="E3" s="72"/>
      <c r="F3" s="73"/>
      <c r="G3" s="48" t="s">
        <v>13</v>
      </c>
      <c r="H3" s="18" t="s">
        <v>14</v>
      </c>
      <c r="I3" s="18" t="s">
        <v>14</v>
      </c>
      <c r="J3" s="30" t="s">
        <v>15</v>
      </c>
      <c r="K3" s="30" t="s">
        <v>15</v>
      </c>
      <c r="L3" s="30" t="s">
        <v>16</v>
      </c>
      <c r="M3" s="30" t="s">
        <v>16</v>
      </c>
      <c r="N3" s="30" t="s">
        <v>17</v>
      </c>
      <c r="O3" s="30" t="s">
        <v>17</v>
      </c>
      <c r="P3" s="18" t="s">
        <v>14</v>
      </c>
      <c r="Q3" s="18" t="s">
        <v>14</v>
      </c>
      <c r="R3" s="31" t="s">
        <v>18</v>
      </c>
      <c r="S3" s="31" t="s">
        <v>18</v>
      </c>
      <c r="T3" s="18" t="s">
        <v>14</v>
      </c>
      <c r="U3" s="18" t="s">
        <v>14</v>
      </c>
      <c r="V3" s="30" t="s">
        <v>15</v>
      </c>
      <c r="W3" s="30" t="s">
        <v>15</v>
      </c>
      <c r="X3" s="30" t="s">
        <v>16</v>
      </c>
      <c r="Y3" s="30" t="s">
        <v>16</v>
      </c>
      <c r="Z3" s="30" t="s">
        <v>17</v>
      </c>
      <c r="AA3" s="30" t="s">
        <v>17</v>
      </c>
      <c r="AB3" s="31" t="s">
        <v>18</v>
      </c>
      <c r="AC3" s="31" t="s">
        <v>18</v>
      </c>
      <c r="AD3" s="18" t="s">
        <v>14</v>
      </c>
      <c r="AE3" s="18" t="s">
        <v>14</v>
      </c>
      <c r="AF3" s="30" t="s">
        <v>15</v>
      </c>
      <c r="AG3" s="30" t="s">
        <v>15</v>
      </c>
      <c r="AH3" s="30" t="s">
        <v>16</v>
      </c>
      <c r="AI3" s="30" t="s">
        <v>16</v>
      </c>
      <c r="AJ3" s="30" t="s">
        <v>17</v>
      </c>
      <c r="AK3" s="30" t="s">
        <v>17</v>
      </c>
      <c r="AL3" s="31" t="s">
        <v>18</v>
      </c>
      <c r="AM3" s="31" t="s">
        <v>18</v>
      </c>
      <c r="AN3" s="18" t="s">
        <v>14</v>
      </c>
      <c r="AO3" s="18" t="s">
        <v>14</v>
      </c>
      <c r="AP3" s="30" t="s">
        <v>15</v>
      </c>
      <c r="AQ3" s="30" t="s">
        <v>15</v>
      </c>
      <c r="AR3" s="30" t="s">
        <v>16</v>
      </c>
      <c r="AS3" s="30" t="s">
        <v>16</v>
      </c>
      <c r="AT3" s="30" t="s">
        <v>17</v>
      </c>
      <c r="AU3" s="30" t="s">
        <v>17</v>
      </c>
      <c r="AV3" s="31" t="s">
        <v>18</v>
      </c>
      <c r="AW3" s="31" t="s">
        <v>18</v>
      </c>
      <c r="AX3" s="30" t="s">
        <v>15</v>
      </c>
      <c r="AY3" s="30" t="s">
        <v>15</v>
      </c>
      <c r="AZ3" s="30" t="s">
        <v>16</v>
      </c>
      <c r="BA3" s="30" t="s">
        <v>16</v>
      </c>
      <c r="BB3" s="30" t="s">
        <v>17</v>
      </c>
      <c r="BC3" s="30" t="s">
        <v>17</v>
      </c>
      <c r="BD3" s="31" t="s">
        <v>18</v>
      </c>
      <c r="BE3" s="31" t="s">
        <v>18</v>
      </c>
      <c r="BF3" s="18" t="s">
        <v>19</v>
      </c>
      <c r="BG3" s="13"/>
      <c r="BN3" s="13"/>
      <c r="BO3" s="13"/>
      <c r="BP3" s="13"/>
      <c r="BQ3" s="13"/>
      <c r="BR3" t="s">
        <v>20</v>
      </c>
    </row>
    <row r="4" spans="1:70">
      <c r="A4" s="74" t="s">
        <v>21</v>
      </c>
      <c r="B4" s="77"/>
      <c r="C4" s="77"/>
      <c r="D4" s="77"/>
      <c r="E4" s="77"/>
      <c r="F4" s="78"/>
      <c r="G4" s="44" t="s">
        <v>22</v>
      </c>
      <c r="H4" s="19" t="s">
        <v>23</v>
      </c>
      <c r="I4" s="19" t="s">
        <v>24</v>
      </c>
      <c r="J4" s="19" t="s">
        <v>23</v>
      </c>
      <c r="K4" s="19" t="s">
        <v>24</v>
      </c>
      <c r="L4" s="19" t="s">
        <v>23</v>
      </c>
      <c r="M4" s="19" t="s">
        <v>24</v>
      </c>
      <c r="N4" s="19" t="s">
        <v>23</v>
      </c>
      <c r="O4" s="19" t="s">
        <v>24</v>
      </c>
      <c r="P4" s="19" t="s">
        <v>23</v>
      </c>
      <c r="Q4" s="19" t="s">
        <v>24</v>
      </c>
      <c r="R4" s="19" t="s">
        <v>23</v>
      </c>
      <c r="S4" s="19" t="s">
        <v>24</v>
      </c>
      <c r="T4" s="19" t="s">
        <v>23</v>
      </c>
      <c r="U4" s="19" t="s">
        <v>24</v>
      </c>
      <c r="V4" s="19" t="s">
        <v>23</v>
      </c>
      <c r="W4" s="19" t="s">
        <v>24</v>
      </c>
      <c r="X4" s="19" t="s">
        <v>23</v>
      </c>
      <c r="Y4" s="19" t="s">
        <v>24</v>
      </c>
      <c r="Z4" s="19" t="s">
        <v>23</v>
      </c>
      <c r="AA4" s="19" t="s">
        <v>24</v>
      </c>
      <c r="AB4" s="19" t="s">
        <v>23</v>
      </c>
      <c r="AC4" s="19" t="s">
        <v>24</v>
      </c>
      <c r="AD4" s="19" t="s">
        <v>23</v>
      </c>
      <c r="AE4" s="19" t="s">
        <v>24</v>
      </c>
      <c r="AF4" s="19" t="s">
        <v>23</v>
      </c>
      <c r="AG4" s="19" t="s">
        <v>24</v>
      </c>
      <c r="AH4" s="19" t="s">
        <v>23</v>
      </c>
      <c r="AI4" s="19" t="s">
        <v>24</v>
      </c>
      <c r="AJ4" s="19" t="s">
        <v>23</v>
      </c>
      <c r="AK4" s="19" t="s">
        <v>24</v>
      </c>
      <c r="AL4" s="19" t="s">
        <v>23</v>
      </c>
      <c r="AM4" s="19" t="s">
        <v>24</v>
      </c>
      <c r="AN4" s="19" t="s">
        <v>23</v>
      </c>
      <c r="AO4" s="19" t="s">
        <v>24</v>
      </c>
      <c r="AP4" s="19" t="s">
        <v>23</v>
      </c>
      <c r="AQ4" s="19" t="s">
        <v>24</v>
      </c>
      <c r="AR4" s="19" t="s">
        <v>23</v>
      </c>
      <c r="AS4" s="19" t="s">
        <v>24</v>
      </c>
      <c r="AT4" s="19" t="s">
        <v>23</v>
      </c>
      <c r="AU4" s="19" t="s">
        <v>24</v>
      </c>
      <c r="AV4" s="19" t="s">
        <v>23</v>
      </c>
      <c r="AW4" s="19" t="s">
        <v>24</v>
      </c>
      <c r="AX4" s="19" t="s">
        <v>23</v>
      </c>
      <c r="AY4" s="19" t="s">
        <v>24</v>
      </c>
      <c r="AZ4" s="19" t="s">
        <v>23</v>
      </c>
      <c r="BA4" s="19" t="s">
        <v>24</v>
      </c>
      <c r="BB4" s="19" t="s">
        <v>23</v>
      </c>
      <c r="BC4" s="19" t="s">
        <v>24</v>
      </c>
      <c r="BD4" s="19" t="s">
        <v>23</v>
      </c>
      <c r="BE4" s="19" t="s">
        <v>24</v>
      </c>
      <c r="BF4" s="19" t="s">
        <v>25</v>
      </c>
      <c r="BG4" s="13"/>
      <c r="BN4" s="13"/>
      <c r="BO4" s="13"/>
      <c r="BP4" s="13"/>
      <c r="BQ4" s="13"/>
      <c r="BR4" t="str">
        <f>CONCATENATE("&lt;CLUB type ""","CLUB""", " code =""",B1,""" name=""",BL1,""" nation=""","CAN"""," region=""","QC"""," shortname=""",B1,"""&gt;")</f>
        <v>&lt;CLUB type "CLUB" code ="VAL" name="Pincourt" nation="CAN" region="QC" shortname="VAL"&gt;</v>
      </c>
    </row>
    <row r="5" spans="1:70">
      <c r="A5" s="75" t="s">
        <v>26</v>
      </c>
      <c r="B5" s="79"/>
      <c r="C5" s="79"/>
      <c r="D5" s="79"/>
      <c r="E5" s="79"/>
      <c r="F5" s="80"/>
      <c r="G5" s="45" t="s">
        <v>27</v>
      </c>
      <c r="H5" s="20" t="s">
        <v>28</v>
      </c>
      <c r="I5" s="20" t="s">
        <v>28</v>
      </c>
      <c r="J5" s="20" t="s">
        <v>28</v>
      </c>
      <c r="K5" s="20" t="s">
        <v>28</v>
      </c>
      <c r="L5" s="20" t="s">
        <v>28</v>
      </c>
      <c r="M5" s="20" t="s">
        <v>28</v>
      </c>
      <c r="N5" s="20" t="s">
        <v>28</v>
      </c>
      <c r="O5" s="20" t="s">
        <v>28</v>
      </c>
      <c r="P5" s="20" t="s">
        <v>29</v>
      </c>
      <c r="Q5" s="20" t="s">
        <v>29</v>
      </c>
      <c r="R5" s="32" t="s">
        <v>28</v>
      </c>
      <c r="S5" s="32" t="s">
        <v>28</v>
      </c>
      <c r="T5" s="20" t="s">
        <v>30</v>
      </c>
      <c r="U5" s="20" t="s">
        <v>30</v>
      </c>
      <c r="V5" s="20" t="s">
        <v>30</v>
      </c>
      <c r="W5" s="20" t="s">
        <v>30</v>
      </c>
      <c r="X5" s="20" t="s">
        <v>30</v>
      </c>
      <c r="Y5" s="20" t="s">
        <v>30</v>
      </c>
      <c r="Z5" s="20" t="s">
        <v>30</v>
      </c>
      <c r="AA5" s="20" t="s">
        <v>30</v>
      </c>
      <c r="AB5" s="32" t="s">
        <v>30</v>
      </c>
      <c r="AC5" s="32" t="s">
        <v>30</v>
      </c>
      <c r="AD5" s="20" t="s">
        <v>31</v>
      </c>
      <c r="AE5" s="20" t="s">
        <v>31</v>
      </c>
      <c r="AF5" s="20" t="s">
        <v>31</v>
      </c>
      <c r="AG5" s="20" t="s">
        <v>31</v>
      </c>
      <c r="AH5" s="20" t="s">
        <v>31</v>
      </c>
      <c r="AI5" s="20" t="s">
        <v>31</v>
      </c>
      <c r="AJ5" s="20" t="s">
        <v>31</v>
      </c>
      <c r="AK5" s="20" t="s">
        <v>31</v>
      </c>
      <c r="AL5" s="32" t="s">
        <v>31</v>
      </c>
      <c r="AM5" s="32" t="s">
        <v>31</v>
      </c>
      <c r="AN5" s="20" t="s">
        <v>32</v>
      </c>
      <c r="AO5" s="20" t="s">
        <v>32</v>
      </c>
      <c r="AP5" s="20" t="s">
        <v>32</v>
      </c>
      <c r="AQ5" s="20" t="s">
        <v>32</v>
      </c>
      <c r="AR5" s="20" t="s">
        <v>32</v>
      </c>
      <c r="AS5" s="20" t="s">
        <v>32</v>
      </c>
      <c r="AT5" s="20" t="s">
        <v>32</v>
      </c>
      <c r="AU5" s="20" t="s">
        <v>32</v>
      </c>
      <c r="AV5" s="32" t="s">
        <v>32</v>
      </c>
      <c r="AW5" s="32" t="s">
        <v>32</v>
      </c>
      <c r="AX5" s="20" t="s">
        <v>29</v>
      </c>
      <c r="AY5" s="20" t="s">
        <v>29</v>
      </c>
      <c r="AZ5" s="20" t="s">
        <v>29</v>
      </c>
      <c r="BA5" s="20" t="s">
        <v>29</v>
      </c>
      <c r="BB5" s="20" t="s">
        <v>29</v>
      </c>
      <c r="BC5" s="20" t="s">
        <v>29</v>
      </c>
      <c r="BD5" s="32" t="s">
        <v>29</v>
      </c>
      <c r="BE5" s="32" t="s">
        <v>29</v>
      </c>
      <c r="BF5" s="20" t="s">
        <v>33</v>
      </c>
      <c r="BG5" s="13"/>
      <c r="BH5" s="21" t="s">
        <v>34</v>
      </c>
      <c r="BI5" s="21" t="s">
        <v>35</v>
      </c>
      <c r="BJ5" s="21" t="s">
        <v>36</v>
      </c>
      <c r="BK5" s="21" t="s">
        <v>37</v>
      </c>
      <c r="BL5" s="21" t="s">
        <v>38</v>
      </c>
      <c r="BM5" s="21" t="s">
        <v>39</v>
      </c>
      <c r="BN5" s="21" t="s">
        <v>40</v>
      </c>
      <c r="BO5" s="21" t="s">
        <v>41</v>
      </c>
      <c r="BP5" s="21" t="s">
        <v>42</v>
      </c>
      <c r="BQ5" s="21" t="s">
        <v>43</v>
      </c>
      <c r="BR5" t="s">
        <v>44</v>
      </c>
    </row>
    <row r="6" spans="1:70">
      <c r="A6" s="3"/>
      <c r="B6" s="3"/>
      <c r="C6" s="4"/>
      <c r="D6" s="5"/>
      <c r="E6" s="5"/>
      <c r="F6" s="5"/>
      <c r="G6" s="47"/>
      <c r="H6" s="6"/>
      <c r="I6" s="6"/>
      <c r="J6" s="6"/>
      <c r="K6" s="6"/>
      <c r="L6" s="6"/>
      <c r="M6" s="6"/>
      <c r="N6" s="6"/>
      <c r="O6" s="6"/>
      <c r="P6" s="7"/>
      <c r="Q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  <c r="AY6" s="7"/>
      <c r="AZ6" s="7"/>
      <c r="BA6" s="7"/>
      <c r="BB6" s="7"/>
      <c r="BC6" s="7"/>
      <c r="BD6" s="7"/>
      <c r="BE6" s="7"/>
      <c r="BF6" s="22">
        <f t="shared" ref="BF6:BF37" si="0">COUNTIF(H6:BE6,"A")+COUNTIF(H6:BE6,"B")+COUNTIF(H6:BE6,"1")+COUNTIF(H6:BE6,"2")+COUNTIF(H6:BE6,"3")+COUNTIF(H6:BE6,"4")</f>
        <v>0</v>
      </c>
      <c r="BG6" s="13"/>
      <c r="BH6" s="21" t="str">
        <f t="shared" ref="BH6:BH37" si="1">IF(A6&lt;&gt; "",ROW()+$BM$1,"")</f>
        <v/>
      </c>
      <c r="BI6" s="23" t="str">
        <f t="shared" ref="BI6:BI37" si="2">IF(D6="","",D6&amp;"-"&amp;IF(E6&lt;10,"0","")&amp;E6&amp;"-"&amp;IF(F6&lt;10,"0","")&amp;F6)</f>
        <v/>
      </c>
      <c r="BJ6" s="21" t="str">
        <f>IF(ISERROR(MATCH("A",$H6:$BE6,0)),"",MATCH("A",$H6:$BE6,0))</f>
        <v/>
      </c>
      <c r="BK6" s="21" t="str">
        <f t="shared" ref="BK6:BK37" ca="1" si="3">IF(ISERROR(MATCH("A",OFFSET($H6,0,$BJ6,1,50-$BJ6),0)),"",MATCH("A",OFFSET($H6,0,$BJ6,1,50-$BJ6),0)+$BJ6)</f>
        <v/>
      </c>
      <c r="BL6" s="21" t="str">
        <f>IF(ISERROR(MATCH("B",$H6:$BE6,0)),"",MATCH("B",$H6:$BE6,0))</f>
        <v/>
      </c>
      <c r="BM6" s="21" t="str">
        <f t="shared" ref="BM6:BM37" ca="1" si="4">IF(ISERROR(MATCH("B",OFFSET($H6,0,$BL6,1,50-$BL6),0)),"",MATCH("B",OFFSET($H6,0,$BL6,1,50-$BL6),0)+$BL6)</f>
        <v/>
      </c>
      <c r="BN6" s="21" t="str">
        <f>IF(ISNUMBER($BJ6),VLOOKUP($BJ6,'Event Structure'!$A$2:$C$51,2,FALSE),IF(ISNUMBER($BL6),VLOOKUP($BL6,'Event Structure'!$A$2:$C$51,2,FALSE),""))</f>
        <v/>
      </c>
      <c r="BO6" s="21" t="str">
        <f>TEXT(IF(ISNUMBER($BJ6),VLOOKUP($BJ6,'Event Structure'!$A$2:$C$51,3,FALSE)+$BO$1,IF(ISNUMBER($BL6),VLOOKUP($BL6,'Event Structure'!$A$2:$C$51,3,FALSE)+$BP$1,"")),"##.00")</f>
        <v/>
      </c>
      <c r="BP6" s="21" t="str">
        <f ca="1">IF(ISNUMBER($BK6),VLOOKUP($BK6,'Event Structure'!$A$2:$C$51,2),IF(AND(ISNUMBER($BJ6),ISNUMBER($BL6)),VLOOKUP($BL6,'Event Structure'!$A$2:$C$51,2),IF(ISNUMBER($BM6),VLOOKUP($BM6,'Event Structure'!$A$2:$C$51,2),"")))</f>
        <v/>
      </c>
      <c r="BQ6" s="21" t="str">
        <f ca="1">TEXT(IF(ISNUMBER($BK6),VLOOKUP($BK6,'Event Structure'!$A$2:$C$51,3,FALSE)+$BO$1,IF(AND(ISNUMBER($BJ6),ISNUMBER($BL6)),VLOOKUP($BL6,'Event Structure'!$A$2:$C$51,3,FALSE)+$BP$1,IF(ISNUMBER($BM6),VLOOKUP($BM6,'Event Structure'!$A$2:$C$51,3)+$BP$1,""))),"##.00")</f>
        <v/>
      </c>
      <c r="BR6" t="str">
        <f t="shared" ref="BR6:BR37" si="5">IF(ISNUMBER(BH6),"&lt;ATHLETE birthdate="""&amp;BI6&amp;""" firstname="""&amp;B6&amp;""" lastname="""&amp;A6&amp;""" gender="""&amp;C6&amp;""" nation="""&amp;"CAN"&amp;""" athleteid="""&amp;BH6&amp;""" &gt; &lt;ENTRIES&gt; "&amp;IF(ISNUMBER(BN6),"&lt;ENTRY entrytime="""&amp;"00:00:"&amp;BO6&amp;""" eventid="""&amp;BN6&amp;""" /&gt; ","")&amp;IF(ISNUMBER(BP6),"&lt;ENTRY entrytime="""&amp;"00:00:"&amp;BQ6&amp;""" eventid="""&amp;BP6&amp;""" /&gt;","")&amp;" &lt;/ENTRIES&gt; &lt;/ATHLETE&gt;","")</f>
        <v/>
      </c>
    </row>
    <row r="7" spans="1:70">
      <c r="A7" s="3"/>
      <c r="B7" s="3"/>
      <c r="C7" s="4"/>
      <c r="D7" s="5"/>
      <c r="E7" s="5"/>
      <c r="F7" s="5"/>
      <c r="G7" s="47"/>
      <c r="H7" s="6"/>
      <c r="I7" s="6"/>
      <c r="J7" s="6"/>
      <c r="K7" s="6"/>
      <c r="L7" s="6"/>
      <c r="M7" s="6"/>
      <c r="N7" s="6"/>
      <c r="O7" s="6"/>
      <c r="P7" s="7"/>
      <c r="Q7" s="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7"/>
      <c r="AY7" s="7"/>
      <c r="AZ7" s="7"/>
      <c r="BA7" s="7"/>
      <c r="BB7" s="7"/>
      <c r="BC7" s="7"/>
      <c r="BD7" s="7"/>
      <c r="BE7" s="7"/>
      <c r="BF7" s="22">
        <f t="shared" si="0"/>
        <v>0</v>
      </c>
      <c r="BG7" s="13"/>
      <c r="BH7" s="21" t="str">
        <f t="shared" si="1"/>
        <v/>
      </c>
      <c r="BI7" s="23" t="str">
        <f t="shared" si="2"/>
        <v/>
      </c>
      <c r="BJ7" s="21" t="str">
        <f t="shared" ref="BJ7:BJ79" si="6">IF(ISERROR(MATCH("A",$H7:$BE7,0)),"",MATCH("A",$H7:$BE7,0))</f>
        <v/>
      </c>
      <c r="BK7" s="21" t="str">
        <f t="shared" ca="1" si="3"/>
        <v/>
      </c>
      <c r="BL7" s="21" t="str">
        <f t="shared" ref="BL7:BL79" si="7">IF(ISERROR(MATCH("B",$H7:$BE7,0)),"",MATCH("B",$H7:$BE7,0))</f>
        <v/>
      </c>
      <c r="BM7" s="21" t="str">
        <f t="shared" ca="1" si="4"/>
        <v/>
      </c>
      <c r="BN7" s="21" t="str">
        <f>IF(ISNUMBER($BJ7),VLOOKUP($BJ7,'Event Structure'!$A$2:$C$51,2),IF(ISNUMBER($BL7),VLOOKUP($BL7,'Event Structure'!$A$2:$C$51,2),""))</f>
        <v/>
      </c>
      <c r="BO7" s="21" t="str">
        <f>TEXT(IF(ISNUMBER($BJ7),VLOOKUP($BJ7,'Event Structure'!$A$2:$C$51,3)+$BO$1,IF(ISNUMBER($BL7),VLOOKUP($BL7,'Event Structure'!$A$2:$C$51,3)+$BP$1,"")),"##.00")</f>
        <v/>
      </c>
      <c r="BP7" s="21" t="str">
        <f ca="1">IF(ISNUMBER($BK7),VLOOKUP($BK7,'Event Structure'!$A$2:$C$51,2),IF(AND(ISNUMBER($BJ7),ISNUMBER($BL7)),VLOOKUP($BL7,'Event Structure'!$A$2:$C$51,2),IF(ISNUMBER($BM7),VLOOKUP($BM7,'Event Structure'!$A$2:$C$51,2),"")))</f>
        <v/>
      </c>
      <c r="BQ7" s="21" t="str">
        <f ca="1">TEXT(IF(ISNUMBER($BK7),VLOOKUP($BK7,'Event Structure'!$A$2:$C$51,3)+$BO$1,IF(AND(ISNUMBER($BJ7),ISNUMBER($BL7)),VLOOKUP($BL7,'Event Structure'!$A$2:$C$51,3)+$BP$1,IF(ISNUMBER($BM7),VLOOKUP($BM7,'Event Structure'!$A$2:$C$51,3)+$BP$1,""))),"##.00")</f>
        <v/>
      </c>
      <c r="BR7" t="str">
        <f t="shared" si="5"/>
        <v/>
      </c>
    </row>
    <row r="8" spans="1:70">
      <c r="A8" s="3"/>
      <c r="B8" s="3"/>
      <c r="C8" s="4"/>
      <c r="D8" s="5"/>
      <c r="E8" s="5"/>
      <c r="F8" s="5"/>
      <c r="G8" s="47"/>
      <c r="H8" s="6"/>
      <c r="I8" s="6"/>
      <c r="J8" s="6"/>
      <c r="K8" s="6"/>
      <c r="L8" s="6"/>
      <c r="M8" s="6"/>
      <c r="N8" s="6"/>
      <c r="O8" s="6"/>
      <c r="P8" s="7"/>
      <c r="Q8" s="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7"/>
      <c r="AY8" s="7"/>
      <c r="AZ8" s="7"/>
      <c r="BA8" s="7"/>
      <c r="BB8" s="7"/>
      <c r="BC8" s="7"/>
      <c r="BD8" s="7"/>
      <c r="BE8" s="7"/>
      <c r="BF8" s="22">
        <f t="shared" si="0"/>
        <v>0</v>
      </c>
      <c r="BG8" s="13"/>
      <c r="BH8" s="21" t="str">
        <f t="shared" si="1"/>
        <v/>
      </c>
      <c r="BI8" s="23" t="str">
        <f t="shared" si="2"/>
        <v/>
      </c>
      <c r="BJ8" s="21" t="str">
        <f t="shared" si="6"/>
        <v/>
      </c>
      <c r="BK8" s="21" t="str">
        <f t="shared" ca="1" si="3"/>
        <v/>
      </c>
      <c r="BL8" s="21" t="str">
        <f t="shared" si="7"/>
        <v/>
      </c>
      <c r="BM8" s="21" t="str">
        <f t="shared" ca="1" si="4"/>
        <v/>
      </c>
      <c r="BN8" s="21" t="str">
        <f>IF(ISNUMBER($BJ8),VLOOKUP($BJ8,'Event Structure'!$A$2:$C$51,2),IF(ISNUMBER($BL8),VLOOKUP($BL8,'Event Structure'!$A$2:$C$51,2),""))</f>
        <v/>
      </c>
      <c r="BO8" s="21" t="str">
        <f>TEXT(IF(ISNUMBER($BJ8),VLOOKUP($BJ8,'Event Structure'!$A$2:$C$51,3)+$BO$1,IF(ISNUMBER($BL8),VLOOKUP($BL8,'Event Structure'!$A$2:$C$51,3)+$BP$1,"")),"##.00")</f>
        <v/>
      </c>
      <c r="BP8" s="21" t="str">
        <f ca="1">IF(ISNUMBER($BK8),VLOOKUP($BK8,'Event Structure'!$A$2:$C$51,2),IF(AND(ISNUMBER($BJ8),ISNUMBER($BL8)),VLOOKUP($BL8,'Event Structure'!$A$2:$C$51,2),IF(ISNUMBER($BM8),VLOOKUP($BM8,'Event Structure'!$A$2:$C$51,2),"")))</f>
        <v/>
      </c>
      <c r="BQ8" s="21" t="str">
        <f ca="1">TEXT(IF(ISNUMBER($BK8),VLOOKUP($BK8,'Event Structure'!$A$2:$C$51,3)+$BO$1,IF(AND(ISNUMBER($BJ8),ISNUMBER($BL8)),VLOOKUP($BL8,'Event Structure'!$A$2:$C$51,3)+$BP$1,IF(ISNUMBER($BM8),VLOOKUP($BM8,'Event Structure'!$A$2:$C$51,3)+$BP$1,""))),"##.00")</f>
        <v/>
      </c>
      <c r="BR8" t="str">
        <f t="shared" si="5"/>
        <v/>
      </c>
    </row>
    <row r="9" spans="1:70">
      <c r="A9" s="3"/>
      <c r="B9" s="3"/>
      <c r="C9" s="4"/>
      <c r="D9" s="5"/>
      <c r="E9" s="5"/>
      <c r="F9" s="5"/>
      <c r="G9" s="47"/>
      <c r="H9" s="6"/>
      <c r="I9" s="6"/>
      <c r="J9" s="6"/>
      <c r="K9" s="6"/>
      <c r="L9" s="6"/>
      <c r="M9" s="6"/>
      <c r="N9" s="6"/>
      <c r="O9" s="6"/>
      <c r="P9" s="7"/>
      <c r="Q9" s="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7"/>
      <c r="AY9" s="7"/>
      <c r="AZ9" s="7"/>
      <c r="BA9" s="7"/>
      <c r="BB9" s="7"/>
      <c r="BC9" s="7"/>
      <c r="BD9" s="7"/>
      <c r="BE9" s="7"/>
      <c r="BF9" s="22">
        <f t="shared" si="0"/>
        <v>0</v>
      </c>
      <c r="BG9" s="13"/>
      <c r="BH9" s="21" t="str">
        <f t="shared" si="1"/>
        <v/>
      </c>
      <c r="BI9" s="23" t="str">
        <f t="shared" si="2"/>
        <v/>
      </c>
      <c r="BJ9" s="21" t="str">
        <f t="shared" si="6"/>
        <v/>
      </c>
      <c r="BK9" s="21" t="str">
        <f t="shared" ca="1" si="3"/>
        <v/>
      </c>
      <c r="BL9" s="21" t="str">
        <f t="shared" si="7"/>
        <v/>
      </c>
      <c r="BM9" s="21" t="str">
        <f t="shared" ca="1" si="4"/>
        <v/>
      </c>
      <c r="BN9" s="21" t="str">
        <f>IF(ISNUMBER($BJ9),VLOOKUP($BJ9,'Event Structure'!$A$2:$C$51,2),IF(ISNUMBER($BL9),VLOOKUP($BL9,'Event Structure'!$A$2:$C$51,2),""))</f>
        <v/>
      </c>
      <c r="BO9" s="21" t="str">
        <f>TEXT(IF(ISNUMBER($BJ9),VLOOKUP($BJ9,'Event Structure'!$A$2:$C$51,3)+$BO$1,IF(ISNUMBER($BL9),VLOOKUP($BL9,'Event Structure'!$A$2:$C$51,3)+$BP$1,"")),"##.00")</f>
        <v/>
      </c>
      <c r="BP9" s="21" t="str">
        <f ca="1">IF(ISNUMBER($BK9),VLOOKUP($BK9,'Event Structure'!$A$2:$C$51,2),IF(AND(ISNUMBER($BJ9),ISNUMBER($BL9)),VLOOKUP($BL9,'Event Structure'!$A$2:$C$51,2),IF(ISNUMBER($BM9),VLOOKUP($BM9,'Event Structure'!$A$2:$C$51,2),"")))</f>
        <v/>
      </c>
      <c r="BQ9" s="21" t="str">
        <f ca="1">TEXT(IF(ISNUMBER($BK9),VLOOKUP($BK9,'Event Structure'!$A$2:$C$51,3)+$BO$1,IF(AND(ISNUMBER($BJ9),ISNUMBER($BL9)),VLOOKUP($BL9,'Event Structure'!$A$2:$C$51,3)+$BP$1,IF(ISNUMBER($BM9),VLOOKUP($BM9,'Event Structure'!$A$2:$C$51,3)+$BP$1,""))),"##.00")</f>
        <v/>
      </c>
      <c r="BR9" t="str">
        <f t="shared" si="5"/>
        <v/>
      </c>
    </row>
    <row r="10" spans="1:70">
      <c r="A10" s="3"/>
      <c r="B10" s="3"/>
      <c r="C10" s="4"/>
      <c r="D10" s="5"/>
      <c r="E10" s="5"/>
      <c r="F10" s="5"/>
      <c r="G10" s="47"/>
      <c r="H10" s="6"/>
      <c r="I10" s="6"/>
      <c r="J10" s="6"/>
      <c r="K10" s="6"/>
      <c r="L10" s="6"/>
      <c r="M10" s="6"/>
      <c r="N10" s="6"/>
      <c r="O10" s="6"/>
      <c r="P10" s="7"/>
      <c r="Q10" s="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7"/>
      <c r="AY10" s="7"/>
      <c r="AZ10" s="7"/>
      <c r="BA10" s="7"/>
      <c r="BB10" s="7"/>
      <c r="BC10" s="7"/>
      <c r="BD10" s="7"/>
      <c r="BE10" s="7"/>
      <c r="BF10" s="22">
        <f t="shared" si="0"/>
        <v>0</v>
      </c>
      <c r="BG10" s="13"/>
      <c r="BH10" s="21" t="str">
        <f t="shared" si="1"/>
        <v/>
      </c>
      <c r="BI10" s="23" t="str">
        <f t="shared" si="2"/>
        <v/>
      </c>
      <c r="BJ10" s="21" t="str">
        <f t="shared" si="6"/>
        <v/>
      </c>
      <c r="BK10" s="21" t="str">
        <f t="shared" ca="1" si="3"/>
        <v/>
      </c>
      <c r="BL10" s="21" t="str">
        <f t="shared" si="7"/>
        <v/>
      </c>
      <c r="BM10" s="21" t="str">
        <f t="shared" ca="1" si="4"/>
        <v/>
      </c>
      <c r="BN10" s="21" t="str">
        <f>IF(ISNUMBER($BJ10),VLOOKUP($BJ10,'Event Structure'!$A$2:$C$51,2),IF(ISNUMBER($BL10),VLOOKUP($BL10,'Event Structure'!$A$2:$C$51,2),""))</f>
        <v/>
      </c>
      <c r="BO10" s="21" t="str">
        <f>TEXT(IF(ISNUMBER($BJ10),VLOOKUP($BJ10,'Event Structure'!$A$2:$C$51,3)+$BO$1,IF(ISNUMBER($BL10),VLOOKUP($BL10,'Event Structure'!$A$2:$C$51,3)+$BP$1,"")),"##.00")</f>
        <v/>
      </c>
      <c r="BP10" s="21" t="str">
        <f ca="1">IF(ISNUMBER($BK10),VLOOKUP($BK10,'Event Structure'!$A$2:$C$51,2),IF(AND(ISNUMBER($BJ10),ISNUMBER($BL10)),VLOOKUP($BL10,'Event Structure'!$A$2:$C$51,2),IF(ISNUMBER($BM10),VLOOKUP($BM10,'Event Structure'!$A$2:$C$51,2),"")))</f>
        <v/>
      </c>
      <c r="BQ10" s="21" t="str">
        <f ca="1">TEXT(IF(ISNUMBER($BK10),VLOOKUP($BK10,'Event Structure'!$A$2:$C$51,3)+$BO$1,IF(AND(ISNUMBER($BJ10),ISNUMBER($BL10)),VLOOKUP($BL10,'Event Structure'!$A$2:$C$51,3)+$BP$1,IF(ISNUMBER($BM10),VLOOKUP($BM10,'Event Structure'!$A$2:$C$51,3)+$BP$1,""))),"##.00")</f>
        <v/>
      </c>
      <c r="BR10" t="str">
        <f t="shared" si="5"/>
        <v/>
      </c>
    </row>
    <row r="11" spans="1:70">
      <c r="A11" s="3"/>
      <c r="B11" s="3"/>
      <c r="C11" s="4"/>
      <c r="D11" s="5"/>
      <c r="E11" s="5"/>
      <c r="F11" s="5"/>
      <c r="G11" s="47"/>
      <c r="H11" s="6"/>
      <c r="I11" s="6"/>
      <c r="J11" s="6"/>
      <c r="K11" s="6"/>
      <c r="L11" s="6"/>
      <c r="M11" s="6"/>
      <c r="N11" s="6"/>
      <c r="O11" s="6"/>
      <c r="P11" s="7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7"/>
      <c r="AY11" s="7"/>
      <c r="AZ11" s="7"/>
      <c r="BA11" s="7"/>
      <c r="BB11" s="7"/>
      <c r="BC11" s="7"/>
      <c r="BD11" s="7"/>
      <c r="BE11" s="7"/>
      <c r="BF11" s="22">
        <f t="shared" si="0"/>
        <v>0</v>
      </c>
      <c r="BG11" s="13"/>
      <c r="BH11" s="21" t="str">
        <f t="shared" si="1"/>
        <v/>
      </c>
      <c r="BI11" s="23" t="str">
        <f t="shared" si="2"/>
        <v/>
      </c>
      <c r="BJ11" s="21" t="str">
        <f t="shared" si="6"/>
        <v/>
      </c>
      <c r="BK11" s="21" t="str">
        <f t="shared" ca="1" si="3"/>
        <v/>
      </c>
      <c r="BL11" s="21" t="str">
        <f t="shared" si="7"/>
        <v/>
      </c>
      <c r="BM11" s="21" t="str">
        <f t="shared" ca="1" si="4"/>
        <v/>
      </c>
      <c r="BN11" s="21" t="str">
        <f>IF(ISNUMBER($BJ11),VLOOKUP($BJ11,'Event Structure'!$A$2:$C$51,2),IF(ISNUMBER($BL11),VLOOKUP($BL11,'Event Structure'!$A$2:$C$51,2),""))</f>
        <v/>
      </c>
      <c r="BO11" s="21" t="str">
        <f>TEXT(IF(ISNUMBER($BJ11),VLOOKUP($BJ11,'Event Structure'!$A$2:$C$51,3)+$BO$1,IF(ISNUMBER($BL11),VLOOKUP($BL11,'Event Structure'!$A$2:$C$51,3)+$BP$1,"")),"##.00")</f>
        <v/>
      </c>
      <c r="BP11" s="21" t="str">
        <f ca="1">IF(ISNUMBER($BK11),VLOOKUP($BK11,'Event Structure'!$A$2:$C$51,2),IF(AND(ISNUMBER($BJ11),ISNUMBER($BL11)),VLOOKUP($BL11,'Event Structure'!$A$2:$C$51,2),IF(ISNUMBER($BM11),VLOOKUP($BM11,'Event Structure'!$A$2:$C$51,2),"")))</f>
        <v/>
      </c>
      <c r="BQ11" s="21" t="str">
        <f ca="1">TEXT(IF(ISNUMBER($BK11),VLOOKUP($BK11,'Event Structure'!$A$2:$C$51,3)+$BO$1,IF(AND(ISNUMBER($BJ11),ISNUMBER($BL11)),VLOOKUP($BL11,'Event Structure'!$A$2:$C$51,3)+$BP$1,IF(ISNUMBER($BM11),VLOOKUP($BM11,'Event Structure'!$A$2:$C$51,3)+$BP$1,""))),"##.00")</f>
        <v/>
      </c>
      <c r="BR11" t="str">
        <f t="shared" si="5"/>
        <v/>
      </c>
    </row>
    <row r="12" spans="1:70">
      <c r="A12" s="42"/>
      <c r="B12" s="3"/>
      <c r="C12" s="4"/>
      <c r="D12" s="5"/>
      <c r="E12" s="5"/>
      <c r="F12" s="5"/>
      <c r="G12" s="47"/>
      <c r="H12" s="6"/>
      <c r="I12" s="6"/>
      <c r="J12" s="6"/>
      <c r="K12" s="6"/>
      <c r="L12" s="6"/>
      <c r="M12" s="6"/>
      <c r="N12" s="6"/>
      <c r="O12" s="6"/>
      <c r="P12" s="7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7"/>
      <c r="AY12" s="7"/>
      <c r="AZ12" s="7"/>
      <c r="BA12" s="7"/>
      <c r="BB12" s="7"/>
      <c r="BC12" s="7"/>
      <c r="BD12" s="7"/>
      <c r="BE12" s="7"/>
      <c r="BF12" s="22">
        <f t="shared" si="0"/>
        <v>0</v>
      </c>
      <c r="BG12" s="13"/>
      <c r="BH12" s="21" t="str">
        <f t="shared" si="1"/>
        <v/>
      </c>
      <c r="BI12" s="23" t="str">
        <f t="shared" si="2"/>
        <v/>
      </c>
      <c r="BJ12" s="21" t="str">
        <f t="shared" si="6"/>
        <v/>
      </c>
      <c r="BK12" s="21" t="str">
        <f t="shared" ca="1" si="3"/>
        <v/>
      </c>
      <c r="BL12" s="21" t="str">
        <f t="shared" si="7"/>
        <v/>
      </c>
      <c r="BM12" s="21" t="str">
        <f t="shared" ca="1" si="4"/>
        <v/>
      </c>
      <c r="BN12" s="21" t="str">
        <f>IF(ISNUMBER($BJ12),VLOOKUP($BJ12,'Event Structure'!$A$2:$C$51,2),IF(ISNUMBER($BL12),VLOOKUP($BL12,'Event Structure'!$A$2:$C$51,2),""))</f>
        <v/>
      </c>
      <c r="BO12" s="21" t="str">
        <f>TEXT(IF(ISNUMBER($BJ12),VLOOKUP($BJ12,'Event Structure'!$A$2:$C$51,3)+$BO$1,IF(ISNUMBER($BL12),VLOOKUP($BL12,'Event Structure'!$A$2:$C$51,3)+$BP$1,"")),"##.00")</f>
        <v/>
      </c>
      <c r="BP12" s="21" t="str">
        <f ca="1">IF(ISNUMBER($BK12),VLOOKUP($BK12,'Event Structure'!$A$2:$C$51,2),IF(AND(ISNUMBER($BJ12),ISNUMBER($BL12)),VLOOKUP($BL12,'Event Structure'!$A$2:$C$51,2),IF(ISNUMBER($BM12),VLOOKUP($BM12,'Event Structure'!$A$2:$C$51,2),"")))</f>
        <v/>
      </c>
      <c r="BQ12" s="21" t="str">
        <f ca="1">TEXT(IF(ISNUMBER($BK12),VLOOKUP($BK12,'Event Structure'!$A$2:$C$51,3)+$BO$1,IF(AND(ISNUMBER($BJ12),ISNUMBER($BL12)),VLOOKUP($BL12,'Event Structure'!$A$2:$C$51,3)+$BP$1,IF(ISNUMBER($BM12),VLOOKUP($BM12,'Event Structure'!$A$2:$C$51,3)+$BP$1,""))),"##.00")</f>
        <v/>
      </c>
      <c r="BR12" t="str">
        <f t="shared" si="5"/>
        <v/>
      </c>
    </row>
    <row r="13" spans="1:70">
      <c r="A13" s="3"/>
      <c r="B13" s="3"/>
      <c r="C13" s="4"/>
      <c r="D13" s="5"/>
      <c r="E13" s="5"/>
      <c r="F13" s="5"/>
      <c r="G13" s="47"/>
      <c r="H13" s="6"/>
      <c r="I13" s="6"/>
      <c r="J13" s="6"/>
      <c r="K13" s="6"/>
      <c r="L13" s="6"/>
      <c r="M13" s="6"/>
      <c r="N13" s="6"/>
      <c r="O13" s="6"/>
      <c r="P13" s="7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7"/>
      <c r="AY13" s="7"/>
      <c r="AZ13" s="7"/>
      <c r="BA13" s="7"/>
      <c r="BB13" s="7"/>
      <c r="BC13" s="7"/>
      <c r="BD13" s="7"/>
      <c r="BE13" s="7"/>
      <c r="BF13" s="22">
        <f t="shared" si="0"/>
        <v>0</v>
      </c>
      <c r="BG13" s="13"/>
      <c r="BH13" s="21" t="str">
        <f t="shared" si="1"/>
        <v/>
      </c>
      <c r="BI13" s="23" t="str">
        <f t="shared" si="2"/>
        <v/>
      </c>
      <c r="BJ13" s="21" t="str">
        <f t="shared" si="6"/>
        <v/>
      </c>
      <c r="BK13" s="21" t="str">
        <f t="shared" ca="1" si="3"/>
        <v/>
      </c>
      <c r="BL13" s="21" t="str">
        <f t="shared" si="7"/>
        <v/>
      </c>
      <c r="BM13" s="21" t="str">
        <f t="shared" ca="1" si="4"/>
        <v/>
      </c>
      <c r="BN13" s="21" t="str">
        <f>IF(ISNUMBER($BJ13),VLOOKUP($BJ13,'Event Structure'!$A$2:$C$51,2),IF(ISNUMBER($BL13),VLOOKUP($BL13,'Event Structure'!$A$2:$C$51,2),""))</f>
        <v/>
      </c>
      <c r="BO13" s="21" t="str">
        <f>TEXT(IF(ISNUMBER($BJ13),VLOOKUP($BJ13,'Event Structure'!$A$2:$C$51,3)+$BO$1,IF(ISNUMBER($BL13),VLOOKUP($BL13,'Event Structure'!$A$2:$C$51,3)+$BP$1,"")),"##.00")</f>
        <v/>
      </c>
      <c r="BP13" s="21" t="str">
        <f ca="1">IF(ISNUMBER($BK13),VLOOKUP($BK13,'Event Structure'!$A$2:$C$51,2),IF(AND(ISNUMBER($BJ13),ISNUMBER($BL13)),VLOOKUP($BL13,'Event Structure'!$A$2:$C$51,2),IF(ISNUMBER($BM13),VLOOKUP($BM13,'Event Structure'!$A$2:$C$51,2),"")))</f>
        <v/>
      </c>
      <c r="BQ13" s="21" t="str">
        <f ca="1">TEXT(IF(ISNUMBER($BK13),VLOOKUP($BK13,'Event Structure'!$A$2:$C$51,3)+$BO$1,IF(AND(ISNUMBER($BJ13),ISNUMBER($BL13)),VLOOKUP($BL13,'Event Structure'!$A$2:$C$51,3)+$BP$1,IF(ISNUMBER($BM13),VLOOKUP($BM13,'Event Structure'!$A$2:$C$51,3)+$BP$1,""))),"##.00")</f>
        <v/>
      </c>
      <c r="BR13" t="str">
        <f t="shared" si="5"/>
        <v/>
      </c>
    </row>
    <row r="14" spans="1:70">
      <c r="A14" s="3"/>
      <c r="B14" s="3"/>
      <c r="C14" s="4"/>
      <c r="D14" s="5"/>
      <c r="E14" s="5"/>
      <c r="F14" s="5"/>
      <c r="G14" s="47"/>
      <c r="H14" s="6"/>
      <c r="I14" s="6"/>
      <c r="J14" s="6"/>
      <c r="K14" s="6"/>
      <c r="L14" s="6"/>
      <c r="M14" s="6"/>
      <c r="N14" s="6"/>
      <c r="O14" s="6"/>
      <c r="P14" s="7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7"/>
      <c r="AY14" s="7"/>
      <c r="AZ14" s="7"/>
      <c r="BA14" s="7"/>
      <c r="BB14" s="7"/>
      <c r="BC14" s="7"/>
      <c r="BD14" s="7"/>
      <c r="BE14" s="7"/>
      <c r="BF14" s="22">
        <f t="shared" si="0"/>
        <v>0</v>
      </c>
      <c r="BG14" s="13"/>
      <c r="BH14" s="21" t="str">
        <f t="shared" si="1"/>
        <v/>
      </c>
      <c r="BI14" s="23" t="str">
        <f t="shared" si="2"/>
        <v/>
      </c>
      <c r="BJ14" s="21" t="str">
        <f t="shared" si="6"/>
        <v/>
      </c>
      <c r="BK14" s="21" t="str">
        <f t="shared" ca="1" si="3"/>
        <v/>
      </c>
      <c r="BL14" s="21" t="str">
        <f t="shared" si="7"/>
        <v/>
      </c>
      <c r="BM14" s="21" t="str">
        <f t="shared" ca="1" si="4"/>
        <v/>
      </c>
      <c r="BN14" s="21" t="str">
        <f>IF(ISNUMBER($BJ14),VLOOKUP($BJ14,'Event Structure'!$A$2:$C$51,2),IF(ISNUMBER($BL14),VLOOKUP($BL14,'Event Structure'!$A$2:$C$51,2),""))</f>
        <v/>
      </c>
      <c r="BO14" s="21" t="str">
        <f>TEXT(IF(ISNUMBER($BJ14),VLOOKUP($BJ14,'Event Structure'!$A$2:$C$51,3)+$BO$1,IF(ISNUMBER($BL14),VLOOKUP($BL14,'Event Structure'!$A$2:$C$51,3)+$BP$1,"")),"##.00")</f>
        <v/>
      </c>
      <c r="BP14" s="21" t="str">
        <f ca="1">IF(ISNUMBER($BK14),VLOOKUP($BK14,'Event Structure'!$A$2:$C$51,2),IF(AND(ISNUMBER($BJ14),ISNUMBER($BL14)),VLOOKUP($BL14,'Event Structure'!$A$2:$C$51,2),IF(ISNUMBER($BM14),VLOOKUP($BM14,'Event Structure'!$A$2:$C$51,2),"")))</f>
        <v/>
      </c>
      <c r="BQ14" s="21" t="str">
        <f ca="1">TEXT(IF(ISNUMBER($BK14),VLOOKUP($BK14,'Event Structure'!$A$2:$C$51,3)+$BO$1,IF(AND(ISNUMBER($BJ14),ISNUMBER($BL14)),VLOOKUP($BL14,'Event Structure'!$A$2:$C$51,3)+$BP$1,IF(ISNUMBER($BM14),VLOOKUP($BM14,'Event Structure'!$A$2:$C$51,3)+$BP$1,""))),"##.00")</f>
        <v/>
      </c>
      <c r="BR14" t="str">
        <f t="shared" si="5"/>
        <v/>
      </c>
    </row>
    <row r="15" spans="1:70">
      <c r="A15" s="3"/>
      <c r="B15" s="3"/>
      <c r="C15" s="4"/>
      <c r="D15" s="5"/>
      <c r="E15" s="5"/>
      <c r="F15" s="5"/>
      <c r="G15" s="47"/>
      <c r="H15" s="6"/>
      <c r="I15" s="6"/>
      <c r="J15" s="6"/>
      <c r="K15" s="6"/>
      <c r="L15" s="6"/>
      <c r="M15" s="6"/>
      <c r="N15" s="6"/>
      <c r="O15" s="6"/>
      <c r="P15" s="7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7"/>
      <c r="AY15" s="7"/>
      <c r="AZ15" s="7"/>
      <c r="BA15" s="7"/>
      <c r="BB15" s="7"/>
      <c r="BC15" s="7"/>
      <c r="BD15" s="7"/>
      <c r="BE15" s="7"/>
      <c r="BF15" s="22">
        <f t="shared" si="0"/>
        <v>0</v>
      </c>
      <c r="BG15" s="13"/>
      <c r="BH15" s="21" t="str">
        <f t="shared" si="1"/>
        <v/>
      </c>
      <c r="BI15" s="23" t="str">
        <f t="shared" si="2"/>
        <v/>
      </c>
      <c r="BJ15" s="21" t="str">
        <f t="shared" si="6"/>
        <v/>
      </c>
      <c r="BK15" s="21" t="str">
        <f t="shared" ca="1" si="3"/>
        <v/>
      </c>
      <c r="BL15" s="21" t="str">
        <f t="shared" si="7"/>
        <v/>
      </c>
      <c r="BM15" s="21" t="str">
        <f t="shared" ca="1" si="4"/>
        <v/>
      </c>
      <c r="BN15" s="21" t="str">
        <f>IF(ISNUMBER($BJ15),VLOOKUP($BJ15,'Event Structure'!$A$2:$C$51,2),IF(ISNUMBER($BL15),VLOOKUP($BL15,'Event Structure'!$A$2:$C$51,2),""))</f>
        <v/>
      </c>
      <c r="BO15" s="21" t="str">
        <f>TEXT(IF(ISNUMBER($BJ15),VLOOKUP($BJ15,'Event Structure'!$A$2:$C$51,3)+$BO$1,IF(ISNUMBER($BL15),VLOOKUP($BL15,'Event Structure'!$A$2:$C$51,3)+$BP$1,"")),"##.00")</f>
        <v/>
      </c>
      <c r="BP15" s="21" t="str">
        <f ca="1">IF(ISNUMBER($BK15),VLOOKUP($BK15,'Event Structure'!$A$2:$C$51,2),IF(AND(ISNUMBER($BJ15),ISNUMBER($BL15)),VLOOKUP($BL15,'Event Structure'!$A$2:$C$51,2),IF(ISNUMBER($BM15),VLOOKUP($BM15,'Event Structure'!$A$2:$C$51,2),"")))</f>
        <v/>
      </c>
      <c r="BQ15" s="21" t="str">
        <f ca="1">TEXT(IF(ISNUMBER($BK15),VLOOKUP($BK15,'Event Structure'!$A$2:$C$51,3)+$BO$1,IF(AND(ISNUMBER($BJ15),ISNUMBER($BL15)),VLOOKUP($BL15,'Event Structure'!$A$2:$C$51,3)+$BP$1,IF(ISNUMBER($BM15),VLOOKUP($BM15,'Event Structure'!$A$2:$C$51,3)+$BP$1,""))),"##.00")</f>
        <v/>
      </c>
      <c r="BR15" t="str">
        <f t="shared" si="5"/>
        <v/>
      </c>
    </row>
    <row r="16" spans="1:70">
      <c r="A16" s="3"/>
      <c r="B16" s="3"/>
      <c r="C16" s="4"/>
      <c r="D16" s="5"/>
      <c r="E16" s="5"/>
      <c r="F16" s="5"/>
      <c r="G16" s="47"/>
      <c r="H16" s="6"/>
      <c r="I16" s="6"/>
      <c r="J16" s="6"/>
      <c r="K16" s="6"/>
      <c r="L16" s="6"/>
      <c r="M16" s="6"/>
      <c r="N16" s="6"/>
      <c r="O16" s="6"/>
      <c r="P16" s="7"/>
      <c r="Q16" s="7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7"/>
      <c r="AY16" s="7"/>
      <c r="AZ16" s="7"/>
      <c r="BA16" s="7"/>
      <c r="BB16" s="7"/>
      <c r="BC16" s="7"/>
      <c r="BD16" s="7"/>
      <c r="BE16" s="7"/>
      <c r="BF16" s="22">
        <f t="shared" si="0"/>
        <v>0</v>
      </c>
      <c r="BG16" s="13"/>
      <c r="BH16" s="21" t="str">
        <f t="shared" si="1"/>
        <v/>
      </c>
      <c r="BI16" s="23" t="str">
        <f t="shared" si="2"/>
        <v/>
      </c>
      <c r="BJ16" s="21" t="str">
        <f t="shared" si="6"/>
        <v/>
      </c>
      <c r="BK16" s="21" t="str">
        <f t="shared" ca="1" si="3"/>
        <v/>
      </c>
      <c r="BL16" s="21" t="str">
        <f t="shared" si="7"/>
        <v/>
      </c>
      <c r="BM16" s="21" t="str">
        <f t="shared" ca="1" si="4"/>
        <v/>
      </c>
      <c r="BN16" s="21" t="str">
        <f>IF(ISNUMBER($BJ16),VLOOKUP($BJ16,'Event Structure'!$A$2:$C$51,2),IF(ISNUMBER($BL16),VLOOKUP($BL16,'Event Structure'!$A$2:$C$51,2),""))</f>
        <v/>
      </c>
      <c r="BO16" s="21" t="str">
        <f>TEXT(IF(ISNUMBER($BJ16),VLOOKUP($BJ16,'Event Structure'!$A$2:$C$51,3)+$BO$1,IF(ISNUMBER($BL16),VLOOKUP($BL16,'Event Structure'!$A$2:$C$51,3)+$BP$1,"")),"##.00")</f>
        <v/>
      </c>
      <c r="BP16" s="21" t="str">
        <f ca="1">IF(ISNUMBER($BK16),VLOOKUP($BK16,'Event Structure'!$A$2:$C$51,2),IF(AND(ISNUMBER($BJ16),ISNUMBER($BL16)),VLOOKUP($BL16,'Event Structure'!$A$2:$C$51,2),IF(ISNUMBER($BM16),VLOOKUP($BM16,'Event Structure'!$A$2:$C$51,2),"")))</f>
        <v/>
      </c>
      <c r="BQ16" s="21" t="str">
        <f ca="1">TEXT(IF(ISNUMBER($BK16),VLOOKUP($BK16,'Event Structure'!$A$2:$C$51,3)+$BO$1,IF(AND(ISNUMBER($BJ16),ISNUMBER($BL16)),VLOOKUP($BL16,'Event Structure'!$A$2:$C$51,3)+$BP$1,IF(ISNUMBER($BM16),VLOOKUP($BM16,'Event Structure'!$A$2:$C$51,3)+$BP$1,""))),"##.00")</f>
        <v/>
      </c>
      <c r="BR16" t="str">
        <f t="shared" si="5"/>
        <v/>
      </c>
    </row>
    <row r="17" spans="1:70">
      <c r="A17" s="3"/>
      <c r="B17" s="3"/>
      <c r="C17" s="4"/>
      <c r="D17" s="5"/>
      <c r="E17" s="5"/>
      <c r="F17" s="5"/>
      <c r="G17" s="47"/>
      <c r="H17" s="6"/>
      <c r="I17" s="6"/>
      <c r="J17" s="6"/>
      <c r="K17" s="6"/>
      <c r="L17" s="6"/>
      <c r="M17" s="6"/>
      <c r="N17" s="6"/>
      <c r="O17" s="6"/>
      <c r="P17" s="7"/>
      <c r="Q17" s="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7"/>
      <c r="AY17" s="7"/>
      <c r="AZ17" s="7"/>
      <c r="BA17" s="7"/>
      <c r="BB17" s="7"/>
      <c r="BC17" s="7"/>
      <c r="BD17" s="7"/>
      <c r="BE17" s="7"/>
      <c r="BF17" s="22">
        <f t="shared" si="0"/>
        <v>0</v>
      </c>
      <c r="BG17" s="13"/>
      <c r="BH17" s="21" t="str">
        <f t="shared" si="1"/>
        <v/>
      </c>
      <c r="BI17" s="23" t="str">
        <f t="shared" si="2"/>
        <v/>
      </c>
      <c r="BJ17" s="21" t="str">
        <f t="shared" si="6"/>
        <v/>
      </c>
      <c r="BK17" s="21" t="str">
        <f t="shared" ca="1" si="3"/>
        <v/>
      </c>
      <c r="BL17" s="21" t="str">
        <f t="shared" si="7"/>
        <v/>
      </c>
      <c r="BM17" s="21" t="str">
        <f t="shared" ca="1" si="4"/>
        <v/>
      </c>
      <c r="BN17" s="21" t="str">
        <f>IF(ISNUMBER($BJ17),VLOOKUP($BJ17,'Event Structure'!$A$2:$C$51,2),IF(ISNUMBER($BL17),VLOOKUP($BL17,'Event Structure'!$A$2:$C$51,2),""))</f>
        <v/>
      </c>
      <c r="BO17" s="21" t="str">
        <f>TEXT(IF(ISNUMBER($BJ17),VLOOKUP($BJ17,'Event Structure'!$A$2:$C$51,3)+$BO$1,IF(ISNUMBER($BL17),VLOOKUP($BL17,'Event Structure'!$A$2:$C$51,3)+$BP$1,"")),"##.00")</f>
        <v/>
      </c>
      <c r="BP17" s="21" t="str">
        <f ca="1">IF(ISNUMBER($BK17),VLOOKUP($BK17,'Event Structure'!$A$2:$C$51,2),IF(AND(ISNUMBER($BJ17),ISNUMBER($BL17)),VLOOKUP($BL17,'Event Structure'!$A$2:$C$51,2),IF(ISNUMBER($BM17),VLOOKUP($BM17,'Event Structure'!$A$2:$C$51,2),"")))</f>
        <v/>
      </c>
      <c r="BQ17" s="21" t="str">
        <f ca="1">TEXT(IF(ISNUMBER($BK17),VLOOKUP($BK17,'Event Structure'!$A$2:$C$51,3)+$BO$1,IF(AND(ISNUMBER($BJ17),ISNUMBER($BL17)),VLOOKUP($BL17,'Event Structure'!$A$2:$C$51,3)+$BP$1,IF(ISNUMBER($BM17),VLOOKUP($BM17,'Event Structure'!$A$2:$C$51,3)+$BP$1,""))),"##.00")</f>
        <v/>
      </c>
      <c r="BR17" t="str">
        <f t="shared" si="5"/>
        <v/>
      </c>
    </row>
    <row r="18" spans="1:70">
      <c r="A18" s="3"/>
      <c r="B18" s="3"/>
      <c r="C18" s="4"/>
      <c r="D18" s="5"/>
      <c r="E18" s="5"/>
      <c r="F18" s="5"/>
      <c r="G18" s="47"/>
      <c r="H18" s="6"/>
      <c r="I18" s="6"/>
      <c r="J18" s="6"/>
      <c r="K18" s="6"/>
      <c r="L18" s="6"/>
      <c r="M18" s="6"/>
      <c r="N18" s="6"/>
      <c r="O18" s="6"/>
      <c r="P18" s="7"/>
      <c r="Q18" s="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7"/>
      <c r="AY18" s="7"/>
      <c r="AZ18" s="7"/>
      <c r="BA18" s="7"/>
      <c r="BB18" s="7"/>
      <c r="BC18" s="7"/>
      <c r="BD18" s="7"/>
      <c r="BE18" s="7"/>
      <c r="BF18" s="22">
        <f t="shared" si="0"/>
        <v>0</v>
      </c>
      <c r="BG18" s="13"/>
      <c r="BH18" s="21" t="str">
        <f t="shared" si="1"/>
        <v/>
      </c>
      <c r="BI18" s="23" t="str">
        <f t="shared" si="2"/>
        <v/>
      </c>
      <c r="BJ18" s="21" t="str">
        <f t="shared" si="6"/>
        <v/>
      </c>
      <c r="BK18" s="21" t="str">
        <f t="shared" ca="1" si="3"/>
        <v/>
      </c>
      <c r="BL18" s="21" t="str">
        <f t="shared" si="7"/>
        <v/>
      </c>
      <c r="BM18" s="21" t="str">
        <f t="shared" ca="1" si="4"/>
        <v/>
      </c>
      <c r="BN18" s="21" t="str">
        <f>IF(ISNUMBER($BJ18),VLOOKUP($BJ18,'Event Structure'!$A$2:$C$51,2),IF(ISNUMBER($BL18),VLOOKUP($BL18,'Event Structure'!$A$2:$C$51,2),""))</f>
        <v/>
      </c>
      <c r="BO18" s="21" t="str">
        <f>TEXT(IF(ISNUMBER($BJ18),VLOOKUP($BJ18,'Event Structure'!$A$2:$C$51,3)+$BO$1,IF(ISNUMBER($BL18),VLOOKUP($BL18,'Event Structure'!$A$2:$C$51,3)+$BP$1,"")),"##.00")</f>
        <v/>
      </c>
      <c r="BP18" s="21" t="str">
        <f ca="1">IF(ISNUMBER($BK18),VLOOKUP($BK18,'Event Structure'!$A$2:$C$51,2),IF(AND(ISNUMBER($BJ18),ISNUMBER($BL18)),VLOOKUP($BL18,'Event Structure'!$A$2:$C$51,2),IF(ISNUMBER($BM18),VLOOKUP($BM18,'Event Structure'!$A$2:$C$51,2),"")))</f>
        <v/>
      </c>
      <c r="BQ18" s="21" t="str">
        <f ca="1">TEXT(IF(ISNUMBER($BK18),VLOOKUP($BK18,'Event Structure'!$A$2:$C$51,3)+$BO$1,IF(AND(ISNUMBER($BJ18),ISNUMBER($BL18)),VLOOKUP($BL18,'Event Structure'!$A$2:$C$51,3)+$BP$1,IF(ISNUMBER($BM18),VLOOKUP($BM18,'Event Structure'!$A$2:$C$51,3)+$BP$1,""))),"##.00")</f>
        <v/>
      </c>
      <c r="BR18" t="str">
        <f t="shared" si="5"/>
        <v/>
      </c>
    </row>
    <row r="19" spans="1:70">
      <c r="A19" s="3"/>
      <c r="B19" s="3"/>
      <c r="C19" s="4"/>
      <c r="D19" s="5"/>
      <c r="E19" s="5"/>
      <c r="F19" s="5"/>
      <c r="G19" s="47"/>
      <c r="H19" s="6"/>
      <c r="I19" s="6"/>
      <c r="J19" s="6"/>
      <c r="K19" s="6"/>
      <c r="L19" s="6"/>
      <c r="M19" s="6"/>
      <c r="N19" s="6"/>
      <c r="O19" s="6"/>
      <c r="P19" s="7"/>
      <c r="Q19" s="7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7"/>
      <c r="AY19" s="7"/>
      <c r="AZ19" s="7"/>
      <c r="BA19" s="7"/>
      <c r="BB19" s="7"/>
      <c r="BC19" s="7"/>
      <c r="BD19" s="7"/>
      <c r="BE19" s="7"/>
      <c r="BF19" s="22">
        <f t="shared" si="0"/>
        <v>0</v>
      </c>
      <c r="BG19" s="13"/>
      <c r="BH19" s="21" t="str">
        <f t="shared" si="1"/>
        <v/>
      </c>
      <c r="BI19" s="23" t="str">
        <f t="shared" si="2"/>
        <v/>
      </c>
      <c r="BJ19" s="21" t="str">
        <f t="shared" si="6"/>
        <v/>
      </c>
      <c r="BK19" s="21" t="str">
        <f t="shared" ca="1" si="3"/>
        <v/>
      </c>
      <c r="BL19" s="21" t="str">
        <f t="shared" si="7"/>
        <v/>
      </c>
      <c r="BM19" s="21" t="str">
        <f t="shared" ca="1" si="4"/>
        <v/>
      </c>
      <c r="BN19" s="21" t="str">
        <f>IF(ISNUMBER($BJ19),VLOOKUP($BJ19,'Event Structure'!$A$2:$C$51,2),IF(ISNUMBER($BL19),VLOOKUP($BL19,'Event Structure'!$A$2:$C$51,2),""))</f>
        <v/>
      </c>
      <c r="BO19" s="21" t="str">
        <f>TEXT(IF(ISNUMBER($BJ19),VLOOKUP($BJ19,'Event Structure'!$A$2:$C$51,3)+$BO$1,IF(ISNUMBER($BL19),VLOOKUP($BL19,'Event Structure'!$A$2:$C$51,3)+$BP$1,"")),"##.00")</f>
        <v/>
      </c>
      <c r="BP19" s="21" t="str">
        <f ca="1">IF(ISNUMBER($BK19),VLOOKUP($BK19,'Event Structure'!$A$2:$C$51,2),IF(AND(ISNUMBER($BJ19),ISNUMBER($BL19)),VLOOKUP($BL19,'Event Structure'!$A$2:$C$51,2),IF(ISNUMBER($BM19),VLOOKUP($BM19,'Event Structure'!$A$2:$C$51,2),"")))</f>
        <v/>
      </c>
      <c r="BQ19" s="21" t="str">
        <f ca="1">TEXT(IF(ISNUMBER($BK19),VLOOKUP($BK19,'Event Structure'!$A$2:$C$51,3)+$BO$1,IF(AND(ISNUMBER($BJ19),ISNUMBER($BL19)),VLOOKUP($BL19,'Event Structure'!$A$2:$C$51,3)+$BP$1,IF(ISNUMBER($BM19),VLOOKUP($BM19,'Event Structure'!$A$2:$C$51,3)+$BP$1,""))),"##.00")</f>
        <v/>
      </c>
      <c r="BR19" t="str">
        <f t="shared" si="5"/>
        <v/>
      </c>
    </row>
    <row r="20" spans="1:70">
      <c r="A20" s="3"/>
      <c r="B20" s="3"/>
      <c r="C20" s="4"/>
      <c r="D20" s="5"/>
      <c r="E20" s="5"/>
      <c r="F20" s="5"/>
      <c r="G20" s="47"/>
      <c r="H20" s="6"/>
      <c r="I20" s="6"/>
      <c r="J20" s="6"/>
      <c r="K20" s="6"/>
      <c r="L20" s="6"/>
      <c r="M20" s="6"/>
      <c r="N20" s="6"/>
      <c r="O20" s="6"/>
      <c r="P20" s="7"/>
      <c r="Q20" s="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7"/>
      <c r="AY20" s="7"/>
      <c r="AZ20" s="7"/>
      <c r="BA20" s="7"/>
      <c r="BB20" s="7"/>
      <c r="BC20" s="7"/>
      <c r="BD20" s="7"/>
      <c r="BE20" s="7"/>
      <c r="BF20" s="22">
        <f t="shared" si="0"/>
        <v>0</v>
      </c>
      <c r="BG20" s="13"/>
      <c r="BH20" s="21" t="str">
        <f t="shared" si="1"/>
        <v/>
      </c>
      <c r="BI20" s="23" t="str">
        <f t="shared" si="2"/>
        <v/>
      </c>
      <c r="BJ20" s="21" t="str">
        <f t="shared" si="6"/>
        <v/>
      </c>
      <c r="BK20" s="21" t="str">
        <f t="shared" ca="1" si="3"/>
        <v/>
      </c>
      <c r="BL20" s="21" t="str">
        <f t="shared" si="7"/>
        <v/>
      </c>
      <c r="BM20" s="21" t="str">
        <f t="shared" ca="1" si="4"/>
        <v/>
      </c>
      <c r="BN20" s="21" t="str">
        <f>IF(ISNUMBER($BJ20),VLOOKUP($BJ20,'Event Structure'!$A$2:$C$51,2),IF(ISNUMBER($BL20),VLOOKUP($BL20,'Event Structure'!$A$2:$C$51,2),""))</f>
        <v/>
      </c>
      <c r="BO20" s="21" t="str">
        <f>TEXT(IF(ISNUMBER($BJ20),VLOOKUP($BJ20,'Event Structure'!$A$2:$C$51,3)+$BO$1,IF(ISNUMBER($BL20),VLOOKUP($BL20,'Event Structure'!$A$2:$C$51,3)+$BP$1,"")),"##.00")</f>
        <v/>
      </c>
      <c r="BP20" s="21" t="str">
        <f ca="1">IF(ISNUMBER($BK20),VLOOKUP($BK20,'Event Structure'!$A$2:$C$51,2),IF(AND(ISNUMBER($BJ20),ISNUMBER($BL20)),VLOOKUP($BL20,'Event Structure'!$A$2:$C$51,2),IF(ISNUMBER($BM20),VLOOKUP($BM20,'Event Structure'!$A$2:$C$51,2),"")))</f>
        <v/>
      </c>
      <c r="BQ20" s="21" t="str">
        <f ca="1">TEXT(IF(ISNUMBER($BK20),VLOOKUP($BK20,'Event Structure'!$A$2:$C$51,3)+$BO$1,IF(AND(ISNUMBER($BJ20),ISNUMBER($BL20)),VLOOKUP($BL20,'Event Structure'!$A$2:$C$51,3)+$BP$1,IF(ISNUMBER($BM20),VLOOKUP($BM20,'Event Structure'!$A$2:$C$51,3)+$BP$1,""))),"##.00")</f>
        <v/>
      </c>
      <c r="BR20" t="str">
        <f t="shared" si="5"/>
        <v/>
      </c>
    </row>
    <row r="21" spans="1:70">
      <c r="A21" s="3"/>
      <c r="B21" s="3"/>
      <c r="C21" s="4"/>
      <c r="D21" s="5"/>
      <c r="E21" s="5"/>
      <c r="F21" s="5"/>
      <c r="G21" s="47"/>
      <c r="H21" s="6"/>
      <c r="I21" s="6"/>
      <c r="J21" s="6"/>
      <c r="K21" s="6"/>
      <c r="L21" s="6"/>
      <c r="M21" s="6"/>
      <c r="N21" s="6"/>
      <c r="O21" s="6"/>
      <c r="P21" s="7"/>
      <c r="Q21" s="7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7"/>
      <c r="AY21" s="7"/>
      <c r="AZ21" s="7"/>
      <c r="BA21" s="7"/>
      <c r="BB21" s="7"/>
      <c r="BC21" s="7"/>
      <c r="BD21" s="7"/>
      <c r="BE21" s="7"/>
      <c r="BF21" s="22">
        <f t="shared" si="0"/>
        <v>0</v>
      </c>
      <c r="BG21" s="13"/>
      <c r="BH21" s="21" t="str">
        <f t="shared" si="1"/>
        <v/>
      </c>
      <c r="BI21" s="23" t="str">
        <f t="shared" si="2"/>
        <v/>
      </c>
      <c r="BJ21" s="21" t="str">
        <f t="shared" si="6"/>
        <v/>
      </c>
      <c r="BK21" s="21" t="str">
        <f t="shared" ca="1" si="3"/>
        <v/>
      </c>
      <c r="BL21" s="21" t="str">
        <f t="shared" si="7"/>
        <v/>
      </c>
      <c r="BM21" s="21" t="str">
        <f t="shared" ca="1" si="4"/>
        <v/>
      </c>
      <c r="BN21" s="21" t="str">
        <f>IF(ISNUMBER($BJ21),VLOOKUP($BJ21,'Event Structure'!$A$2:$C$51,2),IF(ISNUMBER($BL21),VLOOKUP($BL21,'Event Structure'!$A$2:$C$51,2),""))</f>
        <v/>
      </c>
      <c r="BO21" s="21" t="str">
        <f>TEXT(IF(ISNUMBER($BJ21),VLOOKUP($BJ21,'Event Structure'!$A$2:$C$51,3)+$BO$1,IF(ISNUMBER($BL21),VLOOKUP($BL21,'Event Structure'!$A$2:$C$51,3)+$BP$1,"")),"##.00")</f>
        <v/>
      </c>
      <c r="BP21" s="21" t="str">
        <f ca="1">IF(ISNUMBER($BK21),VLOOKUP($BK21,'Event Structure'!$A$2:$C$51,2),IF(AND(ISNUMBER($BJ21),ISNUMBER($BL21)),VLOOKUP($BL21,'Event Structure'!$A$2:$C$51,2),IF(ISNUMBER($BM21),VLOOKUP($BM21,'Event Structure'!$A$2:$C$51,2),"")))</f>
        <v/>
      </c>
      <c r="BQ21" s="21" t="str">
        <f ca="1">TEXT(IF(ISNUMBER($BK21),VLOOKUP($BK21,'Event Structure'!$A$2:$C$51,3)+$BO$1,IF(AND(ISNUMBER($BJ21),ISNUMBER($BL21)),VLOOKUP($BL21,'Event Structure'!$A$2:$C$51,3)+$BP$1,IF(ISNUMBER($BM21),VLOOKUP($BM21,'Event Structure'!$A$2:$C$51,3)+$BP$1,""))),"##.00")</f>
        <v/>
      </c>
      <c r="BR21" t="str">
        <f t="shared" si="5"/>
        <v/>
      </c>
    </row>
    <row r="22" spans="1:70">
      <c r="A22" s="3"/>
      <c r="B22" s="3"/>
      <c r="C22" s="4"/>
      <c r="D22" s="5"/>
      <c r="E22" s="5"/>
      <c r="F22" s="5"/>
      <c r="G22" s="47"/>
      <c r="H22" s="6"/>
      <c r="I22" s="6"/>
      <c r="J22" s="6"/>
      <c r="K22" s="6"/>
      <c r="L22" s="6"/>
      <c r="M22" s="6"/>
      <c r="N22" s="6"/>
      <c r="O22" s="6"/>
      <c r="P22" s="7"/>
      <c r="Q22" s="7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7"/>
      <c r="AY22" s="7"/>
      <c r="AZ22" s="7"/>
      <c r="BA22" s="7"/>
      <c r="BB22" s="7"/>
      <c r="BC22" s="7"/>
      <c r="BD22" s="7"/>
      <c r="BE22" s="7"/>
      <c r="BF22" s="22">
        <f t="shared" si="0"/>
        <v>0</v>
      </c>
      <c r="BG22" s="13"/>
      <c r="BH22" s="21" t="str">
        <f t="shared" si="1"/>
        <v/>
      </c>
      <c r="BI22" s="23" t="str">
        <f t="shared" si="2"/>
        <v/>
      </c>
      <c r="BJ22" s="21" t="str">
        <f t="shared" si="6"/>
        <v/>
      </c>
      <c r="BK22" s="21" t="str">
        <f t="shared" ca="1" si="3"/>
        <v/>
      </c>
      <c r="BL22" s="21" t="str">
        <f t="shared" si="7"/>
        <v/>
      </c>
      <c r="BM22" s="21" t="str">
        <f t="shared" ca="1" si="4"/>
        <v/>
      </c>
      <c r="BN22" s="21" t="str">
        <f>IF(ISNUMBER($BJ22),VLOOKUP($BJ22,'Event Structure'!$A$2:$C$51,2),IF(ISNUMBER($BL22),VLOOKUP($BL22,'Event Structure'!$A$2:$C$51,2),""))</f>
        <v/>
      </c>
      <c r="BO22" s="21" t="str">
        <f>TEXT(IF(ISNUMBER($BJ22),VLOOKUP($BJ22,'Event Structure'!$A$2:$C$51,3)+$BO$1,IF(ISNUMBER($BL22),VLOOKUP($BL22,'Event Structure'!$A$2:$C$51,3)+$BP$1,"")),"##.00")</f>
        <v/>
      </c>
      <c r="BP22" s="21" t="str">
        <f ca="1">IF(ISNUMBER($BK22),VLOOKUP($BK22,'Event Structure'!$A$2:$C$51,2),IF(AND(ISNUMBER($BJ22),ISNUMBER($BL22)),VLOOKUP($BL22,'Event Structure'!$A$2:$C$51,2),IF(ISNUMBER($BM22),VLOOKUP($BM22,'Event Structure'!$A$2:$C$51,2),"")))</f>
        <v/>
      </c>
      <c r="BQ22" s="21" t="str">
        <f ca="1">TEXT(IF(ISNUMBER($BK22),VLOOKUP($BK22,'Event Structure'!$A$2:$C$51,3)+$BO$1,IF(AND(ISNUMBER($BJ22),ISNUMBER($BL22)),VLOOKUP($BL22,'Event Structure'!$A$2:$C$51,3)+$BP$1,IF(ISNUMBER($BM22),VLOOKUP($BM22,'Event Structure'!$A$2:$C$51,3)+$BP$1,""))),"##.00")</f>
        <v/>
      </c>
      <c r="BR22" t="str">
        <f t="shared" si="5"/>
        <v/>
      </c>
    </row>
    <row r="23" spans="1:70">
      <c r="A23" s="3"/>
      <c r="B23" s="3"/>
      <c r="C23" s="4"/>
      <c r="D23" s="5"/>
      <c r="E23" s="5"/>
      <c r="F23" s="5"/>
      <c r="G23" s="47"/>
      <c r="H23" s="6"/>
      <c r="I23" s="6"/>
      <c r="J23" s="6"/>
      <c r="K23" s="6"/>
      <c r="L23" s="6"/>
      <c r="M23" s="6"/>
      <c r="N23" s="6"/>
      <c r="O23" s="6"/>
      <c r="P23" s="7"/>
      <c r="Q23" s="7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7"/>
      <c r="AY23" s="7"/>
      <c r="AZ23" s="7"/>
      <c r="BA23" s="7"/>
      <c r="BB23" s="7"/>
      <c r="BC23" s="7"/>
      <c r="BD23" s="7"/>
      <c r="BE23" s="7"/>
      <c r="BF23" s="22">
        <f t="shared" si="0"/>
        <v>0</v>
      </c>
      <c r="BG23" s="13"/>
      <c r="BH23" s="21" t="str">
        <f t="shared" si="1"/>
        <v/>
      </c>
      <c r="BI23" s="23" t="str">
        <f t="shared" si="2"/>
        <v/>
      </c>
      <c r="BJ23" s="21" t="str">
        <f t="shared" si="6"/>
        <v/>
      </c>
      <c r="BK23" s="21" t="str">
        <f t="shared" ca="1" si="3"/>
        <v/>
      </c>
      <c r="BL23" s="21" t="str">
        <f t="shared" si="7"/>
        <v/>
      </c>
      <c r="BM23" s="21" t="str">
        <f t="shared" ca="1" si="4"/>
        <v/>
      </c>
      <c r="BN23" s="21" t="str">
        <f>IF(ISNUMBER($BJ23),VLOOKUP($BJ23,'Event Structure'!$A$2:$C$51,2),IF(ISNUMBER($BL23),VLOOKUP($BL23,'Event Structure'!$A$2:$C$51,2),""))</f>
        <v/>
      </c>
      <c r="BO23" s="21" t="str">
        <f>TEXT(IF(ISNUMBER($BJ23),VLOOKUP($BJ23,'Event Structure'!$A$2:$C$51,3)+$BO$1,IF(ISNUMBER($BL23),VLOOKUP($BL23,'Event Structure'!$A$2:$C$51,3)+$BP$1,"")),"##.00")</f>
        <v/>
      </c>
      <c r="BP23" s="21" t="str">
        <f ca="1">IF(ISNUMBER($BK23),VLOOKUP($BK23,'Event Structure'!$A$2:$C$51,2),IF(AND(ISNUMBER($BJ23),ISNUMBER($BL23)),VLOOKUP($BL23,'Event Structure'!$A$2:$C$51,2),IF(ISNUMBER($BM23),VLOOKUP($BM23,'Event Structure'!$A$2:$C$51,2),"")))</f>
        <v/>
      </c>
      <c r="BQ23" s="21" t="str">
        <f ca="1">TEXT(IF(ISNUMBER($BK23),VLOOKUP($BK23,'Event Structure'!$A$2:$C$51,3)+$BO$1,IF(AND(ISNUMBER($BJ23),ISNUMBER($BL23)),VLOOKUP($BL23,'Event Structure'!$A$2:$C$51,3)+$BP$1,IF(ISNUMBER($BM23),VLOOKUP($BM23,'Event Structure'!$A$2:$C$51,3)+$BP$1,""))),"##.00")</f>
        <v/>
      </c>
      <c r="BR23" t="str">
        <f t="shared" si="5"/>
        <v/>
      </c>
    </row>
    <row r="24" spans="1:70">
      <c r="A24" s="3"/>
      <c r="B24" s="3"/>
      <c r="C24" s="4"/>
      <c r="D24" s="5"/>
      <c r="E24" s="5"/>
      <c r="F24" s="5"/>
      <c r="G24" s="47"/>
      <c r="H24" s="6"/>
      <c r="I24" s="6"/>
      <c r="J24" s="6"/>
      <c r="K24" s="6"/>
      <c r="L24" s="6"/>
      <c r="M24" s="6"/>
      <c r="N24" s="6"/>
      <c r="O24" s="6"/>
      <c r="P24" s="7"/>
      <c r="Q24" s="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7"/>
      <c r="AY24" s="7"/>
      <c r="AZ24" s="7"/>
      <c r="BA24" s="7"/>
      <c r="BB24" s="7"/>
      <c r="BC24" s="7"/>
      <c r="BD24" s="7"/>
      <c r="BE24" s="7"/>
      <c r="BF24" s="22">
        <f t="shared" si="0"/>
        <v>0</v>
      </c>
      <c r="BG24" s="13"/>
      <c r="BH24" s="21" t="str">
        <f t="shared" si="1"/>
        <v/>
      </c>
      <c r="BI24" s="23" t="str">
        <f t="shared" si="2"/>
        <v/>
      </c>
      <c r="BJ24" s="21" t="str">
        <f t="shared" si="6"/>
        <v/>
      </c>
      <c r="BK24" s="21" t="str">
        <f t="shared" ca="1" si="3"/>
        <v/>
      </c>
      <c r="BL24" s="21" t="str">
        <f t="shared" si="7"/>
        <v/>
      </c>
      <c r="BM24" s="21" t="str">
        <f t="shared" ca="1" si="4"/>
        <v/>
      </c>
      <c r="BN24" s="21" t="str">
        <f>IF(ISNUMBER($BJ24),VLOOKUP($BJ24,'Event Structure'!$A$2:$C$51,2),IF(ISNUMBER($BL24),VLOOKUP($BL24,'Event Structure'!$A$2:$C$51,2),""))</f>
        <v/>
      </c>
      <c r="BO24" s="21" t="str">
        <f>TEXT(IF(ISNUMBER($BJ24),VLOOKUP($BJ24,'Event Structure'!$A$2:$C$51,3)+$BO$1,IF(ISNUMBER($BL24),VLOOKUP($BL24,'Event Structure'!$A$2:$C$51,3)+$BP$1,"")),"##.00")</f>
        <v/>
      </c>
      <c r="BP24" s="21" t="str">
        <f ca="1">IF(ISNUMBER($BK24),VLOOKUP($BK24,'Event Structure'!$A$2:$C$51,2),IF(AND(ISNUMBER($BJ24),ISNUMBER($BL24)),VLOOKUP($BL24,'Event Structure'!$A$2:$C$51,2),IF(ISNUMBER($BM24),VLOOKUP($BM24,'Event Structure'!$A$2:$C$51,2),"")))</f>
        <v/>
      </c>
      <c r="BQ24" s="21" t="str">
        <f ca="1">TEXT(IF(ISNUMBER($BK24),VLOOKUP($BK24,'Event Structure'!$A$2:$C$51,3)+$BO$1,IF(AND(ISNUMBER($BJ24),ISNUMBER($BL24)),VLOOKUP($BL24,'Event Structure'!$A$2:$C$51,3)+$BP$1,IF(ISNUMBER($BM24),VLOOKUP($BM24,'Event Structure'!$A$2:$C$51,3)+$BP$1,""))),"##.00")</f>
        <v/>
      </c>
      <c r="BR24" t="str">
        <f t="shared" si="5"/>
        <v/>
      </c>
    </row>
    <row r="25" spans="1:70">
      <c r="A25" s="3"/>
      <c r="B25" s="3"/>
      <c r="C25" s="4"/>
      <c r="D25" s="5"/>
      <c r="E25" s="5"/>
      <c r="F25" s="5"/>
      <c r="G25" s="47"/>
      <c r="H25" s="6"/>
      <c r="I25" s="6"/>
      <c r="J25" s="6"/>
      <c r="K25" s="6"/>
      <c r="L25" s="6"/>
      <c r="M25" s="6"/>
      <c r="N25" s="6"/>
      <c r="O25" s="6"/>
      <c r="P25" s="7"/>
      <c r="Q25" s="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7"/>
      <c r="AY25" s="7"/>
      <c r="AZ25" s="7"/>
      <c r="BA25" s="7"/>
      <c r="BB25" s="7"/>
      <c r="BC25" s="7"/>
      <c r="BD25" s="7"/>
      <c r="BE25" s="7"/>
      <c r="BF25" s="22">
        <f t="shared" si="0"/>
        <v>0</v>
      </c>
      <c r="BG25" s="13"/>
      <c r="BH25" s="21" t="str">
        <f t="shared" si="1"/>
        <v/>
      </c>
      <c r="BI25" s="23" t="str">
        <f t="shared" si="2"/>
        <v/>
      </c>
      <c r="BJ25" s="21" t="str">
        <f t="shared" si="6"/>
        <v/>
      </c>
      <c r="BK25" s="21" t="str">
        <f t="shared" ca="1" si="3"/>
        <v/>
      </c>
      <c r="BL25" s="21" t="str">
        <f t="shared" si="7"/>
        <v/>
      </c>
      <c r="BM25" s="21" t="str">
        <f t="shared" ca="1" si="4"/>
        <v/>
      </c>
      <c r="BN25" s="21" t="str">
        <f>IF(ISNUMBER($BJ25),VLOOKUP($BJ25,'Event Structure'!$A$2:$C$51,2),IF(ISNUMBER($BL25),VLOOKUP($BL25,'Event Structure'!$A$2:$C$51,2),""))</f>
        <v/>
      </c>
      <c r="BO25" s="21" t="str">
        <f>TEXT(IF(ISNUMBER($BJ25),VLOOKUP($BJ25,'Event Structure'!$A$2:$C$51,3)+$BO$1,IF(ISNUMBER($BL25),VLOOKUP($BL25,'Event Structure'!$A$2:$C$51,3)+$BP$1,"")),"##.00")</f>
        <v/>
      </c>
      <c r="BP25" s="21" t="str">
        <f ca="1">IF(ISNUMBER($BK25),VLOOKUP($BK25,'Event Structure'!$A$2:$C$51,2),IF(AND(ISNUMBER($BJ25),ISNUMBER($BL25)),VLOOKUP($BL25,'Event Structure'!$A$2:$C$51,2),IF(ISNUMBER($BM25),VLOOKUP($BM25,'Event Structure'!$A$2:$C$51,2),"")))</f>
        <v/>
      </c>
      <c r="BQ25" s="21" t="str">
        <f ca="1">TEXT(IF(ISNUMBER($BK25),VLOOKUP($BK25,'Event Structure'!$A$2:$C$51,3)+$BO$1,IF(AND(ISNUMBER($BJ25),ISNUMBER($BL25)),VLOOKUP($BL25,'Event Structure'!$A$2:$C$51,3)+$BP$1,IF(ISNUMBER($BM25),VLOOKUP($BM25,'Event Structure'!$A$2:$C$51,3)+$BP$1,""))),"##.00")</f>
        <v/>
      </c>
      <c r="BR25" t="str">
        <f t="shared" si="5"/>
        <v/>
      </c>
    </row>
    <row r="26" spans="1:70">
      <c r="A26" s="3"/>
      <c r="B26" s="3"/>
      <c r="C26" s="4"/>
      <c r="D26" s="5"/>
      <c r="E26" s="5"/>
      <c r="F26" s="5"/>
      <c r="G26" s="47"/>
      <c r="H26" s="6"/>
      <c r="I26" s="6"/>
      <c r="J26" s="6"/>
      <c r="K26" s="6"/>
      <c r="L26" s="6"/>
      <c r="M26" s="6"/>
      <c r="N26" s="6"/>
      <c r="O26" s="6"/>
      <c r="P26" s="7"/>
      <c r="Q26" s="7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7"/>
      <c r="AY26" s="7"/>
      <c r="AZ26" s="7"/>
      <c r="BA26" s="7"/>
      <c r="BB26" s="7"/>
      <c r="BC26" s="7"/>
      <c r="BD26" s="7"/>
      <c r="BE26" s="7"/>
      <c r="BF26" s="22">
        <f t="shared" si="0"/>
        <v>0</v>
      </c>
      <c r="BG26" s="13"/>
      <c r="BH26" s="21" t="str">
        <f t="shared" si="1"/>
        <v/>
      </c>
      <c r="BI26" s="23" t="str">
        <f t="shared" si="2"/>
        <v/>
      </c>
      <c r="BJ26" s="21" t="str">
        <f t="shared" si="6"/>
        <v/>
      </c>
      <c r="BK26" s="21" t="str">
        <f t="shared" ca="1" si="3"/>
        <v/>
      </c>
      <c r="BL26" s="21" t="str">
        <f t="shared" si="7"/>
        <v/>
      </c>
      <c r="BM26" s="21" t="str">
        <f t="shared" ca="1" si="4"/>
        <v/>
      </c>
      <c r="BN26" s="21" t="str">
        <f>IF(ISNUMBER($BJ26),VLOOKUP($BJ26,'Event Structure'!$A$2:$C$51,2),IF(ISNUMBER($BL26),VLOOKUP($BL26,'Event Structure'!$A$2:$C$51,2),""))</f>
        <v/>
      </c>
      <c r="BO26" s="21" t="str">
        <f>TEXT(IF(ISNUMBER($BJ26),VLOOKUP($BJ26,'Event Structure'!$A$2:$C$51,3)+$BO$1,IF(ISNUMBER($BL26),VLOOKUP($BL26,'Event Structure'!$A$2:$C$51,3)+$BP$1,"")),"##.00")</f>
        <v/>
      </c>
      <c r="BP26" s="21" t="str">
        <f ca="1">IF(ISNUMBER($BK26),VLOOKUP($BK26,'Event Structure'!$A$2:$C$51,2),IF(AND(ISNUMBER($BJ26),ISNUMBER($BL26)),VLOOKUP($BL26,'Event Structure'!$A$2:$C$51,2),IF(ISNUMBER($BM26),VLOOKUP($BM26,'Event Structure'!$A$2:$C$51,2),"")))</f>
        <v/>
      </c>
      <c r="BQ26" s="21" t="str">
        <f ca="1">TEXT(IF(ISNUMBER($BK26),VLOOKUP($BK26,'Event Structure'!$A$2:$C$51,3)+$BO$1,IF(AND(ISNUMBER($BJ26),ISNUMBER($BL26)),VLOOKUP($BL26,'Event Structure'!$A$2:$C$51,3)+$BP$1,IF(ISNUMBER($BM26),VLOOKUP($BM26,'Event Structure'!$A$2:$C$51,3)+$BP$1,""))),"##.00")</f>
        <v/>
      </c>
      <c r="BR26" t="str">
        <f t="shared" si="5"/>
        <v/>
      </c>
    </row>
    <row r="27" spans="1:70">
      <c r="A27" s="3"/>
      <c r="B27" s="3"/>
      <c r="C27" s="4"/>
      <c r="D27" s="5"/>
      <c r="E27" s="5"/>
      <c r="F27" s="5"/>
      <c r="G27" s="47"/>
      <c r="H27" s="6"/>
      <c r="I27" s="6"/>
      <c r="J27" s="6"/>
      <c r="K27" s="6"/>
      <c r="L27" s="6"/>
      <c r="M27" s="6"/>
      <c r="N27" s="6"/>
      <c r="O27" s="6"/>
      <c r="P27" s="7"/>
      <c r="Q27" s="7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7"/>
      <c r="AY27" s="7"/>
      <c r="AZ27" s="7"/>
      <c r="BA27" s="7"/>
      <c r="BB27" s="7"/>
      <c r="BC27" s="7"/>
      <c r="BD27" s="7"/>
      <c r="BE27" s="7"/>
      <c r="BF27" s="22">
        <f t="shared" si="0"/>
        <v>0</v>
      </c>
      <c r="BG27" s="13"/>
      <c r="BH27" s="21" t="str">
        <f t="shared" si="1"/>
        <v/>
      </c>
      <c r="BI27" s="23" t="str">
        <f t="shared" si="2"/>
        <v/>
      </c>
      <c r="BJ27" s="21" t="str">
        <f t="shared" si="6"/>
        <v/>
      </c>
      <c r="BK27" s="21" t="str">
        <f t="shared" ca="1" si="3"/>
        <v/>
      </c>
      <c r="BL27" s="21" t="str">
        <f t="shared" si="7"/>
        <v/>
      </c>
      <c r="BM27" s="21" t="str">
        <f t="shared" ca="1" si="4"/>
        <v/>
      </c>
      <c r="BN27" s="21" t="str">
        <f>IF(ISNUMBER($BJ27),VLOOKUP($BJ27,'Event Structure'!$A$2:$C$51,2),IF(ISNUMBER($BL27),VLOOKUP($BL27,'Event Structure'!$A$2:$C$51,2),""))</f>
        <v/>
      </c>
      <c r="BO27" s="21" t="str">
        <f>TEXT(IF(ISNUMBER($BJ27),VLOOKUP($BJ27,'Event Structure'!$A$2:$C$51,3)+$BO$1,IF(ISNUMBER($BL27),VLOOKUP($BL27,'Event Structure'!$A$2:$C$51,3)+$BP$1,"")),"##.00")</f>
        <v/>
      </c>
      <c r="BP27" s="21" t="str">
        <f ca="1">IF(ISNUMBER($BK27),VLOOKUP($BK27,'Event Structure'!$A$2:$C$51,2),IF(AND(ISNUMBER($BJ27),ISNUMBER($BL27)),VLOOKUP($BL27,'Event Structure'!$A$2:$C$51,2),IF(ISNUMBER($BM27),VLOOKUP($BM27,'Event Structure'!$A$2:$C$51,2),"")))</f>
        <v/>
      </c>
      <c r="BQ27" s="21" t="str">
        <f ca="1">TEXT(IF(ISNUMBER($BK27),VLOOKUP($BK27,'Event Structure'!$A$2:$C$51,3)+$BO$1,IF(AND(ISNUMBER($BJ27),ISNUMBER($BL27)),VLOOKUP($BL27,'Event Structure'!$A$2:$C$51,3)+$BP$1,IF(ISNUMBER($BM27),VLOOKUP($BM27,'Event Structure'!$A$2:$C$51,3)+$BP$1,""))),"##.00")</f>
        <v/>
      </c>
      <c r="BR27" t="str">
        <f t="shared" si="5"/>
        <v/>
      </c>
    </row>
    <row r="28" spans="1:70">
      <c r="A28" s="3"/>
      <c r="B28" s="3"/>
      <c r="C28" s="4"/>
      <c r="D28" s="5"/>
      <c r="E28" s="5"/>
      <c r="F28" s="5"/>
      <c r="G28" s="47"/>
      <c r="H28" s="6"/>
      <c r="I28" s="6"/>
      <c r="J28" s="6"/>
      <c r="K28" s="6"/>
      <c r="L28" s="6"/>
      <c r="M28" s="6"/>
      <c r="N28" s="6"/>
      <c r="O28" s="6"/>
      <c r="P28" s="7"/>
      <c r="Q28" s="7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7"/>
      <c r="AY28" s="7"/>
      <c r="AZ28" s="7"/>
      <c r="BA28" s="7"/>
      <c r="BB28" s="7"/>
      <c r="BC28" s="7"/>
      <c r="BD28" s="7"/>
      <c r="BE28" s="7"/>
      <c r="BF28" s="22">
        <f t="shared" si="0"/>
        <v>0</v>
      </c>
      <c r="BG28" s="13"/>
      <c r="BH28" s="21" t="str">
        <f t="shared" si="1"/>
        <v/>
      </c>
      <c r="BI28" s="23" t="str">
        <f t="shared" si="2"/>
        <v/>
      </c>
      <c r="BJ28" s="21" t="str">
        <f t="shared" si="6"/>
        <v/>
      </c>
      <c r="BK28" s="21" t="str">
        <f t="shared" ca="1" si="3"/>
        <v/>
      </c>
      <c r="BL28" s="21" t="str">
        <f t="shared" si="7"/>
        <v/>
      </c>
      <c r="BM28" s="21" t="str">
        <f t="shared" ca="1" si="4"/>
        <v/>
      </c>
      <c r="BN28" s="21" t="str">
        <f>IF(ISNUMBER($BJ28),VLOOKUP($BJ28,'Event Structure'!$A$2:$C$51,2),IF(ISNUMBER($BL28),VLOOKUP($BL28,'Event Structure'!$A$2:$C$51,2),""))</f>
        <v/>
      </c>
      <c r="BO28" s="21" t="str">
        <f>TEXT(IF(ISNUMBER($BJ28),VLOOKUP($BJ28,'Event Structure'!$A$2:$C$51,3)+$BO$1,IF(ISNUMBER($BL28),VLOOKUP($BL28,'Event Structure'!$A$2:$C$51,3)+$BP$1,"")),"##.00")</f>
        <v/>
      </c>
      <c r="BP28" s="21" t="str">
        <f ca="1">IF(ISNUMBER($BK28),VLOOKUP($BK28,'Event Structure'!$A$2:$C$51,2),IF(AND(ISNUMBER($BJ28),ISNUMBER($BL28)),VLOOKUP($BL28,'Event Structure'!$A$2:$C$51,2),IF(ISNUMBER($BM28),VLOOKUP($BM28,'Event Structure'!$A$2:$C$51,2),"")))</f>
        <v/>
      </c>
      <c r="BQ28" s="21" t="str">
        <f ca="1">TEXT(IF(ISNUMBER($BK28),VLOOKUP($BK28,'Event Structure'!$A$2:$C$51,3)+$BO$1,IF(AND(ISNUMBER($BJ28),ISNUMBER($BL28)),VLOOKUP($BL28,'Event Structure'!$A$2:$C$51,3)+$BP$1,IF(ISNUMBER($BM28),VLOOKUP($BM28,'Event Structure'!$A$2:$C$51,3)+$BP$1,""))),"##.00")</f>
        <v/>
      </c>
      <c r="BR28" t="str">
        <f t="shared" si="5"/>
        <v/>
      </c>
    </row>
    <row r="29" spans="1:70">
      <c r="A29" s="3"/>
      <c r="B29" s="3"/>
      <c r="C29" s="4"/>
      <c r="D29" s="5"/>
      <c r="E29" s="5"/>
      <c r="F29" s="5"/>
      <c r="G29" s="47"/>
      <c r="H29" s="6"/>
      <c r="I29" s="6"/>
      <c r="J29" s="6"/>
      <c r="K29" s="6"/>
      <c r="L29" s="6"/>
      <c r="M29" s="6"/>
      <c r="N29" s="6"/>
      <c r="O29" s="6"/>
      <c r="P29" s="7"/>
      <c r="Q29" s="7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7"/>
      <c r="AY29" s="7"/>
      <c r="AZ29" s="7"/>
      <c r="BA29" s="7"/>
      <c r="BB29" s="7"/>
      <c r="BC29" s="7"/>
      <c r="BD29" s="7"/>
      <c r="BE29" s="7"/>
      <c r="BF29" s="22">
        <f t="shared" si="0"/>
        <v>0</v>
      </c>
      <c r="BG29" s="13"/>
      <c r="BH29" s="21" t="str">
        <f t="shared" si="1"/>
        <v/>
      </c>
      <c r="BI29" s="23" t="str">
        <f t="shared" si="2"/>
        <v/>
      </c>
      <c r="BJ29" s="21" t="str">
        <f t="shared" si="6"/>
        <v/>
      </c>
      <c r="BK29" s="21" t="str">
        <f t="shared" ca="1" si="3"/>
        <v/>
      </c>
      <c r="BL29" s="21" t="str">
        <f t="shared" si="7"/>
        <v/>
      </c>
      <c r="BM29" s="21" t="str">
        <f t="shared" ca="1" si="4"/>
        <v/>
      </c>
      <c r="BN29" s="21" t="str">
        <f>IF(ISNUMBER($BJ29),VLOOKUP($BJ29,'Event Structure'!$A$2:$C$51,2),IF(ISNUMBER($BL29),VLOOKUP($BL29,'Event Structure'!$A$2:$C$51,2),""))</f>
        <v/>
      </c>
      <c r="BO29" s="21" t="str">
        <f>TEXT(IF(ISNUMBER($BJ29),VLOOKUP($BJ29,'Event Structure'!$A$2:$C$51,3)+$BO$1,IF(ISNUMBER($BL29),VLOOKUP($BL29,'Event Structure'!$A$2:$C$51,3)+$BP$1,"")),"##.00")</f>
        <v/>
      </c>
      <c r="BP29" s="21" t="str">
        <f ca="1">IF(ISNUMBER($BK29),VLOOKUP($BK29,'Event Structure'!$A$2:$C$51,2),IF(AND(ISNUMBER($BJ29),ISNUMBER($BL29)),VLOOKUP($BL29,'Event Structure'!$A$2:$C$51,2),IF(ISNUMBER($BM29),VLOOKUP($BM29,'Event Structure'!$A$2:$C$51,2),"")))</f>
        <v/>
      </c>
      <c r="BQ29" s="21" t="str">
        <f ca="1">TEXT(IF(ISNUMBER($BK29),VLOOKUP($BK29,'Event Structure'!$A$2:$C$51,3)+$BO$1,IF(AND(ISNUMBER($BJ29),ISNUMBER($BL29)),VLOOKUP($BL29,'Event Structure'!$A$2:$C$51,3)+$BP$1,IF(ISNUMBER($BM29),VLOOKUP($BM29,'Event Structure'!$A$2:$C$51,3)+$BP$1,""))),"##.00")</f>
        <v/>
      </c>
      <c r="BR29" t="str">
        <f t="shared" si="5"/>
        <v/>
      </c>
    </row>
    <row r="30" spans="1:70">
      <c r="A30" s="3"/>
      <c r="B30" s="3"/>
      <c r="C30" s="4"/>
      <c r="D30" s="5"/>
      <c r="E30" s="5"/>
      <c r="F30" s="5"/>
      <c r="G30" s="47"/>
      <c r="H30" s="6"/>
      <c r="I30" s="6"/>
      <c r="J30" s="6"/>
      <c r="K30" s="6"/>
      <c r="L30" s="6"/>
      <c r="M30" s="6"/>
      <c r="N30" s="6"/>
      <c r="O30" s="6"/>
      <c r="P30" s="7"/>
      <c r="Q30" s="7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7"/>
      <c r="AY30" s="7"/>
      <c r="AZ30" s="7"/>
      <c r="BA30" s="7"/>
      <c r="BB30" s="7"/>
      <c r="BC30" s="7"/>
      <c r="BD30" s="7"/>
      <c r="BE30" s="7"/>
      <c r="BF30" s="22">
        <f t="shared" si="0"/>
        <v>0</v>
      </c>
      <c r="BG30" s="13"/>
      <c r="BH30" s="21" t="str">
        <f t="shared" si="1"/>
        <v/>
      </c>
      <c r="BI30" s="23" t="str">
        <f t="shared" si="2"/>
        <v/>
      </c>
      <c r="BJ30" s="21" t="str">
        <f t="shared" si="6"/>
        <v/>
      </c>
      <c r="BK30" s="21" t="str">
        <f t="shared" ca="1" si="3"/>
        <v/>
      </c>
      <c r="BL30" s="21" t="str">
        <f t="shared" si="7"/>
        <v/>
      </c>
      <c r="BM30" s="21" t="str">
        <f t="shared" ca="1" si="4"/>
        <v/>
      </c>
      <c r="BN30" s="21" t="str">
        <f>IF(ISNUMBER($BJ30),VLOOKUP($BJ30,'Event Structure'!$A$2:$C$51,2),IF(ISNUMBER($BL30),VLOOKUP($BL30,'Event Structure'!$A$2:$C$51,2),""))</f>
        <v/>
      </c>
      <c r="BO30" s="21" t="str">
        <f>TEXT(IF(ISNUMBER($BJ30),VLOOKUP($BJ30,'Event Structure'!$A$2:$C$51,3)+$BO$1,IF(ISNUMBER($BL30),VLOOKUP($BL30,'Event Structure'!$A$2:$C$51,3)+$BP$1,"")),"##.00")</f>
        <v/>
      </c>
      <c r="BP30" s="21" t="str">
        <f ca="1">IF(ISNUMBER($BK30),VLOOKUP($BK30,'Event Structure'!$A$2:$C$51,2),IF(AND(ISNUMBER($BJ30),ISNUMBER($BL30)),VLOOKUP($BL30,'Event Structure'!$A$2:$C$51,2),IF(ISNUMBER($BM30),VLOOKUP($BM30,'Event Structure'!$A$2:$C$51,2),"")))</f>
        <v/>
      </c>
      <c r="BQ30" s="21" t="str">
        <f ca="1">TEXT(IF(ISNUMBER($BK30),VLOOKUP($BK30,'Event Structure'!$A$2:$C$51,3)+$BO$1,IF(AND(ISNUMBER($BJ30),ISNUMBER($BL30)),VLOOKUP($BL30,'Event Structure'!$A$2:$C$51,3)+$BP$1,IF(ISNUMBER($BM30),VLOOKUP($BM30,'Event Structure'!$A$2:$C$51,3)+$BP$1,""))),"##.00")</f>
        <v/>
      </c>
      <c r="BR30" t="str">
        <f t="shared" si="5"/>
        <v/>
      </c>
    </row>
    <row r="31" spans="1:70">
      <c r="A31" s="3"/>
      <c r="B31" s="3"/>
      <c r="C31" s="4"/>
      <c r="D31" s="5"/>
      <c r="E31" s="5"/>
      <c r="F31" s="5"/>
      <c r="G31" s="47"/>
      <c r="H31" s="6"/>
      <c r="I31" s="6"/>
      <c r="J31" s="6"/>
      <c r="K31" s="6"/>
      <c r="L31" s="6"/>
      <c r="M31" s="6"/>
      <c r="N31" s="6"/>
      <c r="O31" s="6"/>
      <c r="P31" s="7"/>
      <c r="Q31" s="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7"/>
      <c r="AY31" s="7"/>
      <c r="AZ31" s="7"/>
      <c r="BA31" s="7"/>
      <c r="BB31" s="7"/>
      <c r="BC31" s="7"/>
      <c r="BD31" s="7"/>
      <c r="BE31" s="7"/>
      <c r="BF31" s="22">
        <f t="shared" si="0"/>
        <v>0</v>
      </c>
      <c r="BG31" s="13"/>
      <c r="BH31" s="21" t="str">
        <f t="shared" si="1"/>
        <v/>
      </c>
      <c r="BI31" s="23" t="str">
        <f t="shared" si="2"/>
        <v/>
      </c>
      <c r="BJ31" s="21" t="str">
        <f t="shared" si="6"/>
        <v/>
      </c>
      <c r="BK31" s="21" t="str">
        <f t="shared" ca="1" si="3"/>
        <v/>
      </c>
      <c r="BL31" s="21" t="str">
        <f t="shared" si="7"/>
        <v/>
      </c>
      <c r="BM31" s="21" t="str">
        <f t="shared" ca="1" si="4"/>
        <v/>
      </c>
      <c r="BN31" s="21" t="str">
        <f>IF(ISNUMBER($BJ31),VLOOKUP($BJ31,'Event Structure'!$A$2:$C$51,2),IF(ISNUMBER($BL31),VLOOKUP($BL31,'Event Structure'!$A$2:$C$51,2),""))</f>
        <v/>
      </c>
      <c r="BO31" s="21" t="str">
        <f>TEXT(IF(ISNUMBER($BJ31),VLOOKUP($BJ31,'Event Structure'!$A$2:$C$51,3)+$BO$1,IF(ISNUMBER($BL31),VLOOKUP($BL31,'Event Structure'!$A$2:$C$51,3)+$BP$1,"")),"##.00")</f>
        <v/>
      </c>
      <c r="BP31" s="21" t="str">
        <f ca="1">IF(ISNUMBER($BK31),VLOOKUP($BK31,'Event Structure'!$A$2:$C$51,2),IF(AND(ISNUMBER($BJ31),ISNUMBER($BL31)),VLOOKUP($BL31,'Event Structure'!$A$2:$C$51,2),IF(ISNUMBER($BM31),VLOOKUP($BM31,'Event Structure'!$A$2:$C$51,2),"")))</f>
        <v/>
      </c>
      <c r="BQ31" s="21" t="str">
        <f ca="1">TEXT(IF(ISNUMBER($BK31),VLOOKUP($BK31,'Event Structure'!$A$2:$C$51,3)+$BO$1,IF(AND(ISNUMBER($BJ31),ISNUMBER($BL31)),VLOOKUP($BL31,'Event Structure'!$A$2:$C$51,3)+$BP$1,IF(ISNUMBER($BM31),VLOOKUP($BM31,'Event Structure'!$A$2:$C$51,3)+$BP$1,""))),"##.00")</f>
        <v/>
      </c>
      <c r="BR31" t="str">
        <f t="shared" si="5"/>
        <v/>
      </c>
    </row>
    <row r="32" spans="1:70">
      <c r="A32" s="3"/>
      <c r="B32" s="3"/>
      <c r="C32" s="4"/>
      <c r="D32" s="5"/>
      <c r="E32" s="5"/>
      <c r="F32" s="5"/>
      <c r="G32" s="47"/>
      <c r="H32" s="6"/>
      <c r="I32" s="6"/>
      <c r="J32" s="6"/>
      <c r="K32" s="6"/>
      <c r="L32" s="6"/>
      <c r="M32" s="6"/>
      <c r="N32" s="6"/>
      <c r="O32" s="6"/>
      <c r="P32" s="7"/>
      <c r="Q32" s="7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7"/>
      <c r="AY32" s="7"/>
      <c r="AZ32" s="7"/>
      <c r="BA32" s="7"/>
      <c r="BB32" s="7"/>
      <c r="BC32" s="7"/>
      <c r="BD32" s="7"/>
      <c r="BE32" s="7"/>
      <c r="BF32" s="22">
        <f t="shared" si="0"/>
        <v>0</v>
      </c>
      <c r="BG32" s="13"/>
      <c r="BH32" s="21" t="str">
        <f t="shared" si="1"/>
        <v/>
      </c>
      <c r="BI32" s="23" t="str">
        <f t="shared" si="2"/>
        <v/>
      </c>
      <c r="BJ32" s="21" t="str">
        <f t="shared" si="6"/>
        <v/>
      </c>
      <c r="BK32" s="21" t="str">
        <f t="shared" ca="1" si="3"/>
        <v/>
      </c>
      <c r="BL32" s="21" t="str">
        <f t="shared" si="7"/>
        <v/>
      </c>
      <c r="BM32" s="21" t="str">
        <f t="shared" ca="1" si="4"/>
        <v/>
      </c>
      <c r="BN32" s="21" t="str">
        <f>IF(ISNUMBER($BJ32),VLOOKUP($BJ32,'Event Structure'!$A$2:$C$51,2),IF(ISNUMBER($BL32),VLOOKUP($BL32,'Event Structure'!$A$2:$C$51,2),""))</f>
        <v/>
      </c>
      <c r="BO32" s="21" t="str">
        <f>TEXT(IF(ISNUMBER($BJ32),VLOOKUP($BJ32,'Event Structure'!$A$2:$C$51,3)+$BO$1,IF(ISNUMBER($BL32),VLOOKUP($BL32,'Event Structure'!$A$2:$C$51,3)+$BP$1,"")),"##.00")</f>
        <v/>
      </c>
      <c r="BP32" s="21" t="str">
        <f ca="1">IF(ISNUMBER($BK32),VLOOKUP($BK32,'Event Structure'!$A$2:$C$51,2),IF(AND(ISNUMBER($BJ32),ISNUMBER($BL32)),VLOOKUP($BL32,'Event Structure'!$A$2:$C$51,2),IF(ISNUMBER($BM32),VLOOKUP($BM32,'Event Structure'!$A$2:$C$51,2),"")))</f>
        <v/>
      </c>
      <c r="BQ32" s="21" t="str">
        <f ca="1">TEXT(IF(ISNUMBER($BK32),VLOOKUP($BK32,'Event Structure'!$A$2:$C$51,3)+$BO$1,IF(AND(ISNUMBER($BJ32),ISNUMBER($BL32)),VLOOKUP($BL32,'Event Structure'!$A$2:$C$51,3)+$BP$1,IF(ISNUMBER($BM32),VLOOKUP($BM32,'Event Structure'!$A$2:$C$51,3)+$BP$1,""))),"##.00")</f>
        <v/>
      </c>
      <c r="BR32" t="str">
        <f t="shared" si="5"/>
        <v/>
      </c>
    </row>
    <row r="33" spans="1:70">
      <c r="A33" s="3"/>
      <c r="B33" s="3"/>
      <c r="C33" s="4"/>
      <c r="D33" s="5"/>
      <c r="E33" s="5"/>
      <c r="F33" s="5"/>
      <c r="G33" s="47"/>
      <c r="H33" s="6"/>
      <c r="I33" s="6"/>
      <c r="J33" s="6"/>
      <c r="K33" s="6"/>
      <c r="L33" s="6"/>
      <c r="M33" s="6"/>
      <c r="N33" s="6"/>
      <c r="O33" s="6"/>
      <c r="P33" s="7"/>
      <c r="Q33" s="7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7"/>
      <c r="AY33" s="7"/>
      <c r="AZ33" s="7"/>
      <c r="BA33" s="7"/>
      <c r="BB33" s="7"/>
      <c r="BC33" s="7"/>
      <c r="BD33" s="7"/>
      <c r="BE33" s="7"/>
      <c r="BF33" s="22">
        <f t="shared" si="0"/>
        <v>0</v>
      </c>
      <c r="BG33" s="13"/>
      <c r="BH33" s="21" t="str">
        <f t="shared" si="1"/>
        <v/>
      </c>
      <c r="BI33" s="23" t="str">
        <f t="shared" si="2"/>
        <v/>
      </c>
      <c r="BJ33" s="21" t="str">
        <f t="shared" si="6"/>
        <v/>
      </c>
      <c r="BK33" s="21" t="str">
        <f t="shared" ca="1" si="3"/>
        <v/>
      </c>
      <c r="BL33" s="21" t="str">
        <f t="shared" si="7"/>
        <v/>
      </c>
      <c r="BM33" s="21" t="str">
        <f t="shared" ca="1" si="4"/>
        <v/>
      </c>
      <c r="BN33" s="21" t="str">
        <f>IF(ISNUMBER($BJ33),VLOOKUP($BJ33,'Event Structure'!$A$2:$C$51,2),IF(ISNUMBER($BL33),VLOOKUP($BL33,'Event Structure'!$A$2:$C$51,2),""))</f>
        <v/>
      </c>
      <c r="BO33" s="21" t="str">
        <f>TEXT(IF(ISNUMBER($BJ33),VLOOKUP($BJ33,'Event Structure'!$A$2:$C$51,3)+$BO$1,IF(ISNUMBER($BL33),VLOOKUP($BL33,'Event Structure'!$A$2:$C$51,3)+$BP$1,"")),"##.00")</f>
        <v/>
      </c>
      <c r="BP33" s="21" t="str">
        <f ca="1">IF(ISNUMBER($BK33),VLOOKUP($BK33,'Event Structure'!$A$2:$C$51,2),IF(AND(ISNUMBER($BJ33),ISNUMBER($BL33)),VLOOKUP($BL33,'Event Structure'!$A$2:$C$51,2),IF(ISNUMBER($BM33),VLOOKUP($BM33,'Event Structure'!$A$2:$C$51,2),"")))</f>
        <v/>
      </c>
      <c r="BQ33" s="21" t="str">
        <f ca="1">TEXT(IF(ISNUMBER($BK33),VLOOKUP($BK33,'Event Structure'!$A$2:$C$51,3)+$BO$1,IF(AND(ISNUMBER($BJ33),ISNUMBER($BL33)),VLOOKUP($BL33,'Event Structure'!$A$2:$C$51,3)+$BP$1,IF(ISNUMBER($BM33),VLOOKUP($BM33,'Event Structure'!$A$2:$C$51,3)+$BP$1,""))),"##.00")</f>
        <v/>
      </c>
      <c r="BR33" t="str">
        <f t="shared" si="5"/>
        <v/>
      </c>
    </row>
    <row r="34" spans="1:70">
      <c r="A34" s="3"/>
      <c r="B34" s="3"/>
      <c r="C34" s="4"/>
      <c r="D34" s="5"/>
      <c r="E34" s="5"/>
      <c r="F34" s="5"/>
      <c r="G34" s="47"/>
      <c r="H34" s="6"/>
      <c r="I34" s="6"/>
      <c r="J34" s="6"/>
      <c r="K34" s="6"/>
      <c r="L34" s="6"/>
      <c r="M34" s="6"/>
      <c r="N34" s="6"/>
      <c r="O34" s="6"/>
      <c r="P34" s="7"/>
      <c r="Q34" s="7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7"/>
      <c r="AY34" s="7"/>
      <c r="AZ34" s="7"/>
      <c r="BA34" s="7"/>
      <c r="BB34" s="7"/>
      <c r="BC34" s="7"/>
      <c r="BD34" s="7"/>
      <c r="BE34" s="7"/>
      <c r="BF34" s="22">
        <f t="shared" si="0"/>
        <v>0</v>
      </c>
      <c r="BG34" s="13"/>
      <c r="BH34" s="21" t="str">
        <f t="shared" si="1"/>
        <v/>
      </c>
      <c r="BI34" s="23" t="str">
        <f t="shared" si="2"/>
        <v/>
      </c>
      <c r="BJ34" s="21" t="str">
        <f t="shared" si="6"/>
        <v/>
      </c>
      <c r="BK34" s="21" t="str">
        <f t="shared" ca="1" si="3"/>
        <v/>
      </c>
      <c r="BL34" s="21" t="str">
        <f t="shared" si="7"/>
        <v/>
      </c>
      <c r="BM34" s="21" t="str">
        <f t="shared" ca="1" si="4"/>
        <v/>
      </c>
      <c r="BN34" s="21" t="str">
        <f>IF(ISNUMBER($BJ34),VLOOKUP($BJ34,'Event Structure'!$A$2:$C$51,2),IF(ISNUMBER($BL34),VLOOKUP($BL34,'Event Structure'!$A$2:$C$51,2),""))</f>
        <v/>
      </c>
      <c r="BO34" s="21" t="str">
        <f>TEXT(IF(ISNUMBER($BJ34),VLOOKUP($BJ34,'Event Structure'!$A$2:$C$51,3)+$BO$1,IF(ISNUMBER($BL34),VLOOKUP($BL34,'Event Structure'!$A$2:$C$51,3)+$BP$1,"")),"##.00")</f>
        <v/>
      </c>
      <c r="BP34" s="21" t="str">
        <f ca="1">IF(ISNUMBER($BK34),VLOOKUP($BK34,'Event Structure'!$A$2:$C$51,2),IF(AND(ISNUMBER($BJ34),ISNUMBER($BL34)),VLOOKUP($BL34,'Event Structure'!$A$2:$C$51,2),IF(ISNUMBER($BM34),VLOOKUP($BM34,'Event Structure'!$A$2:$C$51,2),"")))</f>
        <v/>
      </c>
      <c r="BQ34" s="21" t="str">
        <f ca="1">TEXT(IF(ISNUMBER($BK34),VLOOKUP($BK34,'Event Structure'!$A$2:$C$51,3)+$BO$1,IF(AND(ISNUMBER($BJ34),ISNUMBER($BL34)),VLOOKUP($BL34,'Event Structure'!$A$2:$C$51,3)+$BP$1,IF(ISNUMBER($BM34),VLOOKUP($BM34,'Event Structure'!$A$2:$C$51,3)+$BP$1,""))),"##.00")</f>
        <v/>
      </c>
      <c r="BR34" t="str">
        <f t="shared" si="5"/>
        <v/>
      </c>
    </row>
    <row r="35" spans="1:70">
      <c r="A35" s="3"/>
      <c r="B35" s="3"/>
      <c r="C35" s="4"/>
      <c r="D35" s="5"/>
      <c r="E35" s="5"/>
      <c r="F35" s="5"/>
      <c r="G35" s="47"/>
      <c r="H35" s="6"/>
      <c r="I35" s="6"/>
      <c r="J35" s="6"/>
      <c r="K35" s="6"/>
      <c r="L35" s="6"/>
      <c r="M35" s="6"/>
      <c r="N35" s="6"/>
      <c r="O35" s="6"/>
      <c r="P35" s="7"/>
      <c r="Q35" s="7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7"/>
      <c r="AY35" s="7"/>
      <c r="AZ35" s="7"/>
      <c r="BA35" s="7"/>
      <c r="BB35" s="7"/>
      <c r="BC35" s="7"/>
      <c r="BD35" s="7"/>
      <c r="BE35" s="7"/>
      <c r="BF35" s="22">
        <f t="shared" si="0"/>
        <v>0</v>
      </c>
      <c r="BG35" s="13"/>
      <c r="BH35" s="21" t="str">
        <f t="shared" si="1"/>
        <v/>
      </c>
      <c r="BI35" s="23" t="str">
        <f t="shared" si="2"/>
        <v/>
      </c>
      <c r="BJ35" s="21" t="str">
        <f t="shared" si="6"/>
        <v/>
      </c>
      <c r="BK35" s="21" t="str">
        <f t="shared" ca="1" si="3"/>
        <v/>
      </c>
      <c r="BL35" s="21" t="str">
        <f t="shared" si="7"/>
        <v/>
      </c>
      <c r="BM35" s="21" t="str">
        <f t="shared" ca="1" si="4"/>
        <v/>
      </c>
      <c r="BN35" s="21" t="str">
        <f>IF(ISNUMBER($BJ35),VLOOKUP($BJ35,'Event Structure'!$A$2:$C$51,2),IF(ISNUMBER($BL35),VLOOKUP($BL35,'Event Structure'!$A$2:$C$51,2),""))</f>
        <v/>
      </c>
      <c r="BO35" s="21" t="str">
        <f>TEXT(IF(ISNUMBER($BJ35),VLOOKUP($BJ35,'Event Structure'!$A$2:$C$51,3)+$BO$1,IF(ISNUMBER($BL35),VLOOKUP($BL35,'Event Structure'!$A$2:$C$51,3)+$BP$1,"")),"##.00")</f>
        <v/>
      </c>
      <c r="BP35" s="21" t="str">
        <f ca="1">IF(ISNUMBER($BK35),VLOOKUP($BK35,'Event Structure'!$A$2:$C$51,2),IF(AND(ISNUMBER($BJ35),ISNUMBER($BL35)),VLOOKUP($BL35,'Event Structure'!$A$2:$C$51,2),IF(ISNUMBER($BM35),VLOOKUP($BM35,'Event Structure'!$A$2:$C$51,2),"")))</f>
        <v/>
      </c>
      <c r="BQ35" s="21" t="str">
        <f ca="1">TEXT(IF(ISNUMBER($BK35),VLOOKUP($BK35,'Event Structure'!$A$2:$C$51,3)+$BO$1,IF(AND(ISNUMBER($BJ35),ISNUMBER($BL35)),VLOOKUP($BL35,'Event Structure'!$A$2:$C$51,3)+$BP$1,IF(ISNUMBER($BM35),VLOOKUP($BM35,'Event Structure'!$A$2:$C$51,3)+$BP$1,""))),"##.00")</f>
        <v/>
      </c>
      <c r="BR35" t="str">
        <f t="shared" si="5"/>
        <v/>
      </c>
    </row>
    <row r="36" spans="1:70">
      <c r="A36" s="3"/>
      <c r="B36" s="3"/>
      <c r="C36" s="4"/>
      <c r="D36" s="5"/>
      <c r="E36" s="5"/>
      <c r="F36" s="5"/>
      <c r="G36" s="47"/>
      <c r="H36" s="6"/>
      <c r="I36" s="6"/>
      <c r="J36" s="6"/>
      <c r="K36" s="6"/>
      <c r="L36" s="6"/>
      <c r="M36" s="6"/>
      <c r="N36" s="6"/>
      <c r="O36" s="6"/>
      <c r="P36" s="7"/>
      <c r="Q36" s="7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7"/>
      <c r="AY36" s="7"/>
      <c r="AZ36" s="7"/>
      <c r="BA36" s="7"/>
      <c r="BB36" s="7"/>
      <c r="BC36" s="7"/>
      <c r="BD36" s="7"/>
      <c r="BE36" s="7"/>
      <c r="BF36" s="22">
        <f t="shared" si="0"/>
        <v>0</v>
      </c>
      <c r="BG36" s="13"/>
      <c r="BH36" s="21" t="str">
        <f t="shared" si="1"/>
        <v/>
      </c>
      <c r="BI36" s="23" t="str">
        <f t="shared" si="2"/>
        <v/>
      </c>
      <c r="BJ36" s="21" t="str">
        <f t="shared" si="6"/>
        <v/>
      </c>
      <c r="BK36" s="21" t="str">
        <f t="shared" ca="1" si="3"/>
        <v/>
      </c>
      <c r="BL36" s="21" t="str">
        <f t="shared" si="7"/>
        <v/>
      </c>
      <c r="BM36" s="21" t="str">
        <f t="shared" ca="1" si="4"/>
        <v/>
      </c>
      <c r="BN36" s="21" t="str">
        <f>IF(ISNUMBER($BJ36),VLOOKUP($BJ36,'Event Structure'!$A$2:$C$51,2),IF(ISNUMBER($BL36),VLOOKUP($BL36,'Event Structure'!$A$2:$C$51,2),""))</f>
        <v/>
      </c>
      <c r="BO36" s="21" t="str">
        <f>TEXT(IF(ISNUMBER($BJ36),VLOOKUP($BJ36,'Event Structure'!$A$2:$C$51,3)+$BO$1,IF(ISNUMBER($BL36),VLOOKUP($BL36,'Event Structure'!$A$2:$C$51,3)+$BP$1,"")),"##.00")</f>
        <v/>
      </c>
      <c r="BP36" s="21" t="str">
        <f ca="1">IF(ISNUMBER($BK36),VLOOKUP($BK36,'Event Structure'!$A$2:$C$51,2),IF(AND(ISNUMBER($BJ36),ISNUMBER($BL36)),VLOOKUP($BL36,'Event Structure'!$A$2:$C$51,2),IF(ISNUMBER($BM36),VLOOKUP($BM36,'Event Structure'!$A$2:$C$51,2),"")))</f>
        <v/>
      </c>
      <c r="BQ36" s="21" t="str">
        <f ca="1">TEXT(IF(ISNUMBER($BK36),VLOOKUP($BK36,'Event Structure'!$A$2:$C$51,3)+$BO$1,IF(AND(ISNUMBER($BJ36),ISNUMBER($BL36)),VLOOKUP($BL36,'Event Structure'!$A$2:$C$51,3)+$BP$1,IF(ISNUMBER($BM36),VLOOKUP($BM36,'Event Structure'!$A$2:$C$51,3)+$BP$1,""))),"##.00")</f>
        <v/>
      </c>
      <c r="BR36" t="str">
        <f t="shared" si="5"/>
        <v/>
      </c>
    </row>
    <row r="37" spans="1:70">
      <c r="A37" s="3"/>
      <c r="B37" s="3"/>
      <c r="C37" s="4"/>
      <c r="D37" s="5"/>
      <c r="E37" s="5"/>
      <c r="F37" s="5"/>
      <c r="G37" s="47"/>
      <c r="H37" s="6"/>
      <c r="I37" s="6"/>
      <c r="J37" s="6"/>
      <c r="K37" s="6"/>
      <c r="L37" s="6"/>
      <c r="M37" s="6"/>
      <c r="N37" s="6"/>
      <c r="O37" s="6"/>
      <c r="P37" s="7"/>
      <c r="Q37" s="7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7"/>
      <c r="AY37" s="7"/>
      <c r="AZ37" s="7"/>
      <c r="BA37" s="7"/>
      <c r="BB37" s="7"/>
      <c r="BC37" s="7"/>
      <c r="BD37" s="7"/>
      <c r="BE37" s="7"/>
      <c r="BF37" s="22">
        <f t="shared" si="0"/>
        <v>0</v>
      </c>
      <c r="BG37" s="13"/>
      <c r="BH37" s="21" t="str">
        <f t="shared" si="1"/>
        <v/>
      </c>
      <c r="BI37" s="23" t="str">
        <f t="shared" si="2"/>
        <v/>
      </c>
      <c r="BJ37" s="21" t="str">
        <f t="shared" si="6"/>
        <v/>
      </c>
      <c r="BK37" s="21" t="str">
        <f t="shared" ca="1" si="3"/>
        <v/>
      </c>
      <c r="BL37" s="21" t="str">
        <f t="shared" si="7"/>
        <v/>
      </c>
      <c r="BM37" s="21" t="str">
        <f t="shared" ca="1" si="4"/>
        <v/>
      </c>
      <c r="BN37" s="21" t="str">
        <f>IF(ISNUMBER($BJ37),VLOOKUP($BJ37,'Event Structure'!$A$2:$C$51,2),IF(ISNUMBER($BL37),VLOOKUP($BL37,'Event Structure'!$A$2:$C$51,2),""))</f>
        <v/>
      </c>
      <c r="BO37" s="21" t="str">
        <f>TEXT(IF(ISNUMBER($BJ37),VLOOKUP($BJ37,'Event Structure'!$A$2:$C$51,3)+$BO$1,IF(ISNUMBER($BL37),VLOOKUP($BL37,'Event Structure'!$A$2:$C$51,3)+$BP$1,"")),"##.00")</f>
        <v/>
      </c>
      <c r="BP37" s="21" t="str">
        <f ca="1">IF(ISNUMBER($BK37),VLOOKUP($BK37,'Event Structure'!$A$2:$C$51,2),IF(AND(ISNUMBER($BJ37),ISNUMBER($BL37)),VLOOKUP($BL37,'Event Structure'!$A$2:$C$51,2),IF(ISNUMBER($BM37),VLOOKUP($BM37,'Event Structure'!$A$2:$C$51,2),"")))</f>
        <v/>
      </c>
      <c r="BQ37" s="21" t="str">
        <f ca="1">TEXT(IF(ISNUMBER($BK37),VLOOKUP($BK37,'Event Structure'!$A$2:$C$51,3)+$BO$1,IF(AND(ISNUMBER($BJ37),ISNUMBER($BL37)),VLOOKUP($BL37,'Event Structure'!$A$2:$C$51,3)+$BP$1,IF(ISNUMBER($BM37),VLOOKUP($BM37,'Event Structure'!$A$2:$C$51,3)+$BP$1,""))),"##.00")</f>
        <v/>
      </c>
      <c r="BR37" t="str">
        <f t="shared" si="5"/>
        <v/>
      </c>
    </row>
    <row r="38" spans="1:70">
      <c r="A38" s="3"/>
      <c r="B38" s="3"/>
      <c r="C38" s="4"/>
      <c r="D38" s="5"/>
      <c r="E38" s="5"/>
      <c r="F38" s="5"/>
      <c r="G38" s="47"/>
      <c r="H38" s="6"/>
      <c r="I38" s="6"/>
      <c r="J38" s="6"/>
      <c r="K38" s="6"/>
      <c r="L38" s="6"/>
      <c r="M38" s="6"/>
      <c r="N38" s="6"/>
      <c r="O38" s="6"/>
      <c r="P38" s="7"/>
      <c r="Q38" s="7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7"/>
      <c r="AY38" s="7"/>
      <c r="AZ38" s="7"/>
      <c r="BA38" s="7"/>
      <c r="BB38" s="7"/>
      <c r="BC38" s="7"/>
      <c r="BD38" s="7"/>
      <c r="BE38" s="7"/>
      <c r="BF38" s="22">
        <f t="shared" ref="BF38:BF69" si="8">COUNTIF(H38:BE38,"A")+COUNTIF(H38:BE38,"B")+COUNTIF(H38:BE38,"1")+COUNTIF(H38:BE38,"2")+COUNTIF(H38:BE38,"3")+COUNTIF(H38:BE38,"4")</f>
        <v>0</v>
      </c>
      <c r="BG38" s="13"/>
      <c r="BH38" s="21" t="str">
        <f t="shared" ref="BH38:BH69" si="9">IF(A38&lt;&gt; "",ROW()+$BM$1,"")</f>
        <v/>
      </c>
      <c r="BI38" s="23" t="str">
        <f t="shared" ref="BI38:BI69" si="10">IF(D38="","",D38&amp;"-"&amp;IF(E38&lt;10,"0","")&amp;E38&amp;"-"&amp;IF(F38&lt;10,"0","")&amp;F38)</f>
        <v/>
      </c>
      <c r="BJ38" s="21" t="str">
        <f t="shared" si="6"/>
        <v/>
      </c>
      <c r="BK38" s="21" t="str">
        <f t="shared" ref="BK38:BK69" ca="1" si="11">IF(ISERROR(MATCH("A",OFFSET($H38,0,$BJ38,1,50-$BJ38),0)),"",MATCH("A",OFFSET($H38,0,$BJ38,1,50-$BJ38),0)+$BJ38)</f>
        <v/>
      </c>
      <c r="BL38" s="21" t="str">
        <f t="shared" si="7"/>
        <v/>
      </c>
      <c r="BM38" s="21" t="str">
        <f t="shared" ref="BM38:BM69" ca="1" si="12">IF(ISERROR(MATCH("B",OFFSET($H38,0,$BL38,1,50-$BL38),0)),"",MATCH("B",OFFSET($H38,0,$BL38,1,50-$BL38),0)+$BL38)</f>
        <v/>
      </c>
      <c r="BN38" s="21" t="str">
        <f>IF(ISNUMBER($BJ38),VLOOKUP($BJ38,'Event Structure'!$A$2:$C$51,2),IF(ISNUMBER($BL38),VLOOKUP($BL38,'Event Structure'!$A$2:$C$51,2),""))</f>
        <v/>
      </c>
      <c r="BO38" s="21" t="str">
        <f>TEXT(IF(ISNUMBER($BJ38),VLOOKUP($BJ38,'Event Structure'!$A$2:$C$51,3)+$BO$1,IF(ISNUMBER($BL38),VLOOKUP($BL38,'Event Structure'!$A$2:$C$51,3)+$BP$1,"")),"##.00")</f>
        <v/>
      </c>
      <c r="BP38" s="21" t="str">
        <f ca="1">IF(ISNUMBER($BK38),VLOOKUP($BK38,'Event Structure'!$A$2:$C$51,2),IF(AND(ISNUMBER($BJ38),ISNUMBER($BL38)),VLOOKUP($BL38,'Event Structure'!$A$2:$C$51,2),IF(ISNUMBER($BM38),VLOOKUP($BM38,'Event Structure'!$A$2:$C$51,2),"")))</f>
        <v/>
      </c>
      <c r="BQ38" s="21" t="str">
        <f ca="1">TEXT(IF(ISNUMBER($BK38),VLOOKUP($BK38,'Event Structure'!$A$2:$C$51,3)+$BO$1,IF(AND(ISNUMBER($BJ38),ISNUMBER($BL38)),VLOOKUP($BL38,'Event Structure'!$A$2:$C$51,3)+$BP$1,IF(ISNUMBER($BM38),VLOOKUP($BM38,'Event Structure'!$A$2:$C$51,3)+$BP$1,""))),"##.00")</f>
        <v/>
      </c>
      <c r="BR38" t="str">
        <f t="shared" ref="BR38:BR69" si="13">IF(ISNUMBER(BH38),"&lt;ATHLETE birthdate="""&amp;BI38&amp;""" firstname="""&amp;B38&amp;""" lastname="""&amp;A38&amp;""" gender="""&amp;C38&amp;""" nation="""&amp;"CAN"&amp;""" athleteid="""&amp;BH38&amp;""" &gt; &lt;ENTRIES&gt; "&amp;IF(ISNUMBER(BN38),"&lt;ENTRY entrytime="""&amp;"00:00:"&amp;BO38&amp;""" eventid="""&amp;BN38&amp;""" /&gt; ","")&amp;IF(ISNUMBER(BP38),"&lt;ENTRY entrytime="""&amp;"00:00:"&amp;BQ38&amp;""" eventid="""&amp;BP38&amp;""" /&gt;","")&amp;" &lt;/ENTRIES&gt; &lt;/ATHLETE&gt;","")</f>
        <v/>
      </c>
    </row>
    <row r="39" spans="1:70">
      <c r="A39" s="3"/>
      <c r="B39" s="3"/>
      <c r="C39" s="4"/>
      <c r="D39" s="5"/>
      <c r="E39" s="5"/>
      <c r="F39" s="5"/>
      <c r="G39" s="47"/>
      <c r="H39" s="6"/>
      <c r="I39" s="6"/>
      <c r="J39" s="6"/>
      <c r="K39" s="6"/>
      <c r="L39" s="6"/>
      <c r="M39" s="6"/>
      <c r="N39" s="6"/>
      <c r="O39" s="6"/>
      <c r="P39" s="7"/>
      <c r="Q39" s="7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7"/>
      <c r="AY39" s="7"/>
      <c r="AZ39" s="7"/>
      <c r="BA39" s="7"/>
      <c r="BB39" s="7"/>
      <c r="BC39" s="7"/>
      <c r="BD39" s="7"/>
      <c r="BE39" s="7"/>
      <c r="BF39" s="22">
        <f t="shared" si="8"/>
        <v>0</v>
      </c>
      <c r="BG39" s="13"/>
      <c r="BH39" s="21" t="str">
        <f t="shared" si="9"/>
        <v/>
      </c>
      <c r="BI39" s="23" t="str">
        <f t="shared" si="10"/>
        <v/>
      </c>
      <c r="BJ39" s="21" t="str">
        <f t="shared" si="6"/>
        <v/>
      </c>
      <c r="BK39" s="21" t="str">
        <f t="shared" ca="1" si="11"/>
        <v/>
      </c>
      <c r="BL39" s="21" t="str">
        <f t="shared" si="7"/>
        <v/>
      </c>
      <c r="BM39" s="21" t="str">
        <f t="shared" ca="1" si="12"/>
        <v/>
      </c>
      <c r="BN39" s="21" t="str">
        <f>IF(ISNUMBER($BJ39),VLOOKUP($BJ39,'Event Structure'!$A$2:$C$51,2),IF(ISNUMBER($BL39),VLOOKUP($BL39,'Event Structure'!$A$2:$C$51,2),""))</f>
        <v/>
      </c>
      <c r="BO39" s="21" t="str">
        <f>TEXT(IF(ISNUMBER($BJ39),VLOOKUP($BJ39,'Event Structure'!$A$2:$C$51,3)+$BO$1,IF(ISNUMBER($BL39),VLOOKUP($BL39,'Event Structure'!$A$2:$C$51,3)+$BP$1,"")),"##.00")</f>
        <v/>
      </c>
      <c r="BP39" s="21" t="str">
        <f ca="1">IF(ISNUMBER($BK39),VLOOKUP($BK39,'Event Structure'!$A$2:$C$51,2),IF(AND(ISNUMBER($BJ39),ISNUMBER($BL39)),VLOOKUP($BL39,'Event Structure'!$A$2:$C$51,2),IF(ISNUMBER($BM39),VLOOKUP($BM39,'Event Structure'!$A$2:$C$51,2),"")))</f>
        <v/>
      </c>
      <c r="BQ39" s="21" t="str">
        <f ca="1">TEXT(IF(ISNUMBER($BK39),VLOOKUP($BK39,'Event Structure'!$A$2:$C$51,3)+$BO$1,IF(AND(ISNUMBER($BJ39),ISNUMBER($BL39)),VLOOKUP($BL39,'Event Structure'!$A$2:$C$51,3)+$BP$1,IF(ISNUMBER($BM39),VLOOKUP($BM39,'Event Structure'!$A$2:$C$51,3)+$BP$1,""))),"##.00")</f>
        <v/>
      </c>
      <c r="BR39" t="str">
        <f t="shared" si="13"/>
        <v/>
      </c>
    </row>
    <row r="40" spans="1:70">
      <c r="A40" s="3"/>
      <c r="B40" s="3"/>
      <c r="C40" s="4"/>
      <c r="D40" s="5"/>
      <c r="E40" s="5"/>
      <c r="F40" s="5"/>
      <c r="G40" s="47"/>
      <c r="H40" s="6"/>
      <c r="I40" s="6"/>
      <c r="J40" s="6"/>
      <c r="K40" s="6"/>
      <c r="L40" s="6"/>
      <c r="M40" s="6"/>
      <c r="N40" s="6"/>
      <c r="O40" s="6"/>
      <c r="P40" s="7"/>
      <c r="Q40" s="7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7"/>
      <c r="AY40" s="7"/>
      <c r="AZ40" s="7"/>
      <c r="BA40" s="7"/>
      <c r="BB40" s="7"/>
      <c r="BC40" s="7"/>
      <c r="BD40" s="7"/>
      <c r="BE40" s="7"/>
      <c r="BF40" s="22">
        <f t="shared" si="8"/>
        <v>0</v>
      </c>
      <c r="BG40" s="13"/>
      <c r="BH40" s="21" t="str">
        <f t="shared" si="9"/>
        <v/>
      </c>
      <c r="BI40" s="23" t="str">
        <f t="shared" si="10"/>
        <v/>
      </c>
      <c r="BJ40" s="21" t="str">
        <f t="shared" si="6"/>
        <v/>
      </c>
      <c r="BK40" s="21" t="str">
        <f t="shared" ca="1" si="11"/>
        <v/>
      </c>
      <c r="BL40" s="21" t="str">
        <f t="shared" si="7"/>
        <v/>
      </c>
      <c r="BM40" s="21" t="str">
        <f t="shared" ca="1" si="12"/>
        <v/>
      </c>
      <c r="BN40" s="21" t="str">
        <f>IF(ISNUMBER($BJ40),VLOOKUP($BJ40,'Event Structure'!$A$2:$C$51,2),IF(ISNUMBER($BL40),VLOOKUP($BL40,'Event Structure'!$A$2:$C$51,2),""))</f>
        <v/>
      </c>
      <c r="BO40" s="21" t="str">
        <f>TEXT(IF(ISNUMBER($BJ40),VLOOKUP($BJ40,'Event Structure'!$A$2:$C$51,3)+$BO$1,IF(ISNUMBER($BL40),VLOOKUP($BL40,'Event Structure'!$A$2:$C$51,3)+$BP$1,"")),"##.00")</f>
        <v/>
      </c>
      <c r="BP40" s="21" t="str">
        <f ca="1">IF(ISNUMBER($BK40),VLOOKUP($BK40,'Event Structure'!$A$2:$C$51,2),IF(AND(ISNUMBER($BJ40),ISNUMBER($BL40)),VLOOKUP($BL40,'Event Structure'!$A$2:$C$51,2),IF(ISNUMBER($BM40),VLOOKUP($BM40,'Event Structure'!$A$2:$C$51,2),"")))</f>
        <v/>
      </c>
      <c r="BQ40" s="21" t="str">
        <f ca="1">TEXT(IF(ISNUMBER($BK40),VLOOKUP($BK40,'Event Structure'!$A$2:$C$51,3)+$BO$1,IF(AND(ISNUMBER($BJ40),ISNUMBER($BL40)),VLOOKUP($BL40,'Event Structure'!$A$2:$C$51,3)+$BP$1,IF(ISNUMBER($BM40),VLOOKUP($BM40,'Event Structure'!$A$2:$C$51,3)+$BP$1,""))),"##.00")</f>
        <v/>
      </c>
      <c r="BR40" t="str">
        <f t="shared" si="13"/>
        <v/>
      </c>
    </row>
    <row r="41" spans="1:70">
      <c r="A41" s="3"/>
      <c r="B41" s="3"/>
      <c r="C41" s="4"/>
      <c r="D41" s="5"/>
      <c r="E41" s="5"/>
      <c r="F41" s="5"/>
      <c r="G41" s="47"/>
      <c r="H41" s="6"/>
      <c r="I41" s="6"/>
      <c r="J41" s="6"/>
      <c r="K41" s="6"/>
      <c r="L41" s="6"/>
      <c r="M41" s="6"/>
      <c r="N41" s="6"/>
      <c r="O41" s="6"/>
      <c r="P41" s="7"/>
      <c r="Q41" s="7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7"/>
      <c r="AY41" s="7"/>
      <c r="AZ41" s="7"/>
      <c r="BA41" s="7"/>
      <c r="BB41" s="7"/>
      <c r="BC41" s="7"/>
      <c r="BD41" s="7"/>
      <c r="BE41" s="7"/>
      <c r="BF41" s="22">
        <f t="shared" si="8"/>
        <v>0</v>
      </c>
      <c r="BG41" s="13"/>
      <c r="BH41" s="21" t="str">
        <f t="shared" si="9"/>
        <v/>
      </c>
      <c r="BI41" s="23" t="str">
        <f t="shared" si="10"/>
        <v/>
      </c>
      <c r="BJ41" s="21" t="str">
        <f t="shared" si="6"/>
        <v/>
      </c>
      <c r="BK41" s="21" t="str">
        <f t="shared" ca="1" si="11"/>
        <v/>
      </c>
      <c r="BL41" s="21" t="str">
        <f t="shared" si="7"/>
        <v/>
      </c>
      <c r="BM41" s="21" t="str">
        <f t="shared" ca="1" si="12"/>
        <v/>
      </c>
      <c r="BN41" s="21" t="str">
        <f>IF(ISNUMBER($BJ41),VLOOKUP($BJ41,'Event Structure'!$A$2:$C$51,2),IF(ISNUMBER($BL41),VLOOKUP($BL41,'Event Structure'!$A$2:$C$51,2),""))</f>
        <v/>
      </c>
      <c r="BO41" s="21" t="str">
        <f>TEXT(IF(ISNUMBER($BJ41),VLOOKUP($BJ41,'Event Structure'!$A$2:$C$51,3)+$BO$1,IF(ISNUMBER($BL41),VLOOKUP($BL41,'Event Structure'!$A$2:$C$51,3)+$BP$1,"")),"##.00")</f>
        <v/>
      </c>
      <c r="BP41" s="21" t="str">
        <f ca="1">IF(ISNUMBER($BK41),VLOOKUP($BK41,'Event Structure'!$A$2:$C$51,2),IF(AND(ISNUMBER($BJ41),ISNUMBER($BL41)),VLOOKUP($BL41,'Event Structure'!$A$2:$C$51,2),IF(ISNUMBER($BM41),VLOOKUP($BM41,'Event Structure'!$A$2:$C$51,2),"")))</f>
        <v/>
      </c>
      <c r="BQ41" s="21" t="str">
        <f ca="1">TEXT(IF(ISNUMBER($BK41),VLOOKUP($BK41,'Event Structure'!$A$2:$C$51,3)+$BO$1,IF(AND(ISNUMBER($BJ41),ISNUMBER($BL41)),VLOOKUP($BL41,'Event Structure'!$A$2:$C$51,3)+$BP$1,IF(ISNUMBER($BM41),VLOOKUP($BM41,'Event Structure'!$A$2:$C$51,3)+$BP$1,""))),"##.00")</f>
        <v/>
      </c>
      <c r="BR41" t="str">
        <f t="shared" si="13"/>
        <v/>
      </c>
    </row>
    <row r="42" spans="1:70">
      <c r="A42" s="3"/>
      <c r="B42" s="3"/>
      <c r="C42" s="4"/>
      <c r="D42" s="5"/>
      <c r="E42" s="5"/>
      <c r="F42" s="5"/>
      <c r="G42" s="47"/>
      <c r="H42" s="6"/>
      <c r="I42" s="6"/>
      <c r="J42" s="6"/>
      <c r="K42" s="6"/>
      <c r="L42" s="6"/>
      <c r="M42" s="6"/>
      <c r="N42" s="6"/>
      <c r="O42" s="6"/>
      <c r="P42" s="7"/>
      <c r="Q42" s="7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7"/>
      <c r="AY42" s="7"/>
      <c r="AZ42" s="7"/>
      <c r="BA42" s="7"/>
      <c r="BB42" s="7"/>
      <c r="BC42" s="7"/>
      <c r="BD42" s="7"/>
      <c r="BE42" s="7"/>
      <c r="BF42" s="22">
        <f t="shared" si="8"/>
        <v>0</v>
      </c>
      <c r="BG42" s="13"/>
      <c r="BH42" s="21" t="str">
        <f t="shared" si="9"/>
        <v/>
      </c>
      <c r="BI42" s="23" t="str">
        <f t="shared" si="10"/>
        <v/>
      </c>
      <c r="BJ42" s="21" t="str">
        <f t="shared" si="6"/>
        <v/>
      </c>
      <c r="BK42" s="21" t="str">
        <f t="shared" ca="1" si="11"/>
        <v/>
      </c>
      <c r="BL42" s="21" t="str">
        <f t="shared" si="7"/>
        <v/>
      </c>
      <c r="BM42" s="21" t="str">
        <f t="shared" ca="1" si="12"/>
        <v/>
      </c>
      <c r="BN42" s="21" t="str">
        <f>IF(ISNUMBER($BJ42),VLOOKUP($BJ42,'Event Structure'!$A$2:$C$51,2),IF(ISNUMBER($BL42),VLOOKUP($BL42,'Event Structure'!$A$2:$C$51,2),""))</f>
        <v/>
      </c>
      <c r="BO42" s="21" t="str">
        <f>TEXT(IF(ISNUMBER($BJ42),VLOOKUP($BJ42,'Event Structure'!$A$2:$C$51,3)+$BO$1,IF(ISNUMBER($BL42),VLOOKUP($BL42,'Event Structure'!$A$2:$C$51,3)+$BP$1,"")),"##.00")</f>
        <v/>
      </c>
      <c r="BP42" s="21" t="str">
        <f ca="1">IF(ISNUMBER($BK42),VLOOKUP($BK42,'Event Structure'!$A$2:$C$51,2),IF(AND(ISNUMBER($BJ42),ISNUMBER($BL42)),VLOOKUP($BL42,'Event Structure'!$A$2:$C$51,2),IF(ISNUMBER($BM42),VLOOKUP($BM42,'Event Structure'!$A$2:$C$51,2),"")))</f>
        <v/>
      </c>
      <c r="BQ42" s="21" t="str">
        <f ca="1">TEXT(IF(ISNUMBER($BK42),VLOOKUP($BK42,'Event Structure'!$A$2:$C$51,3)+$BO$1,IF(AND(ISNUMBER($BJ42),ISNUMBER($BL42)),VLOOKUP($BL42,'Event Structure'!$A$2:$C$51,3)+$BP$1,IF(ISNUMBER($BM42),VLOOKUP($BM42,'Event Structure'!$A$2:$C$51,3)+$BP$1,""))),"##.00")</f>
        <v/>
      </c>
      <c r="BR42" t="str">
        <f t="shared" si="13"/>
        <v/>
      </c>
    </row>
    <row r="43" spans="1:70">
      <c r="A43" s="3"/>
      <c r="B43" s="3"/>
      <c r="C43" s="4"/>
      <c r="D43" s="5"/>
      <c r="E43" s="5"/>
      <c r="F43" s="5"/>
      <c r="G43" s="47"/>
      <c r="H43" s="6"/>
      <c r="I43" s="6"/>
      <c r="J43" s="6"/>
      <c r="K43" s="6"/>
      <c r="L43" s="6"/>
      <c r="M43" s="6"/>
      <c r="N43" s="6"/>
      <c r="O43" s="6"/>
      <c r="P43" s="7"/>
      <c r="Q43" s="7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7"/>
      <c r="AY43" s="7"/>
      <c r="AZ43" s="7"/>
      <c r="BA43" s="7"/>
      <c r="BB43" s="7"/>
      <c r="BC43" s="7"/>
      <c r="BD43" s="7"/>
      <c r="BE43" s="7"/>
      <c r="BF43" s="22">
        <f t="shared" si="8"/>
        <v>0</v>
      </c>
      <c r="BG43" s="13"/>
      <c r="BH43" s="21" t="str">
        <f t="shared" si="9"/>
        <v/>
      </c>
      <c r="BI43" s="23" t="str">
        <f t="shared" si="10"/>
        <v/>
      </c>
      <c r="BJ43" s="21" t="str">
        <f t="shared" si="6"/>
        <v/>
      </c>
      <c r="BK43" s="21" t="str">
        <f t="shared" ca="1" si="11"/>
        <v/>
      </c>
      <c r="BL43" s="21" t="str">
        <f t="shared" si="7"/>
        <v/>
      </c>
      <c r="BM43" s="21" t="str">
        <f t="shared" ca="1" si="12"/>
        <v/>
      </c>
      <c r="BN43" s="21" t="str">
        <f>IF(ISNUMBER($BJ43),VLOOKUP($BJ43,'Event Structure'!$A$2:$C$51,2),IF(ISNUMBER($BL43),VLOOKUP($BL43,'Event Structure'!$A$2:$C$51,2),""))</f>
        <v/>
      </c>
      <c r="BO43" s="21" t="str">
        <f>TEXT(IF(ISNUMBER($BJ43),VLOOKUP($BJ43,'Event Structure'!$A$2:$C$51,3)+$BO$1,IF(ISNUMBER($BL43),VLOOKUP($BL43,'Event Structure'!$A$2:$C$51,3)+$BP$1,"")),"##.00")</f>
        <v/>
      </c>
      <c r="BP43" s="21" t="str">
        <f ca="1">IF(ISNUMBER($BK43),VLOOKUP($BK43,'Event Structure'!$A$2:$C$51,2),IF(AND(ISNUMBER($BJ43),ISNUMBER($BL43)),VLOOKUP($BL43,'Event Structure'!$A$2:$C$51,2),IF(ISNUMBER($BM43),VLOOKUP($BM43,'Event Structure'!$A$2:$C$51,2),"")))</f>
        <v/>
      </c>
      <c r="BQ43" s="21" t="str">
        <f ca="1">TEXT(IF(ISNUMBER($BK43),VLOOKUP($BK43,'Event Structure'!$A$2:$C$51,3)+$BO$1,IF(AND(ISNUMBER($BJ43),ISNUMBER($BL43)),VLOOKUP($BL43,'Event Structure'!$A$2:$C$51,3)+$BP$1,IF(ISNUMBER($BM43),VLOOKUP($BM43,'Event Structure'!$A$2:$C$51,3)+$BP$1,""))),"##.00")</f>
        <v/>
      </c>
      <c r="BR43" t="str">
        <f t="shared" si="13"/>
        <v/>
      </c>
    </row>
    <row r="44" spans="1:70">
      <c r="A44" s="3"/>
      <c r="B44" s="3"/>
      <c r="C44" s="4"/>
      <c r="D44" s="5"/>
      <c r="E44" s="5"/>
      <c r="F44" s="5"/>
      <c r="G44" s="47"/>
      <c r="H44" s="6"/>
      <c r="I44" s="6"/>
      <c r="J44" s="6"/>
      <c r="K44" s="6"/>
      <c r="L44" s="6"/>
      <c r="M44" s="6"/>
      <c r="N44" s="6"/>
      <c r="O44" s="6"/>
      <c r="P44" s="7"/>
      <c r="Q44" s="7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7"/>
      <c r="AY44" s="7"/>
      <c r="AZ44" s="7"/>
      <c r="BA44" s="7"/>
      <c r="BB44" s="7"/>
      <c r="BC44" s="7"/>
      <c r="BD44" s="7"/>
      <c r="BE44" s="7"/>
      <c r="BF44" s="22">
        <f t="shared" si="8"/>
        <v>0</v>
      </c>
      <c r="BG44" s="13"/>
      <c r="BH44" s="21" t="str">
        <f t="shared" si="9"/>
        <v/>
      </c>
      <c r="BI44" s="23" t="str">
        <f t="shared" si="10"/>
        <v/>
      </c>
      <c r="BJ44" s="21" t="str">
        <f t="shared" si="6"/>
        <v/>
      </c>
      <c r="BK44" s="21" t="str">
        <f t="shared" ca="1" si="11"/>
        <v/>
      </c>
      <c r="BL44" s="21" t="str">
        <f t="shared" si="7"/>
        <v/>
      </c>
      <c r="BM44" s="21" t="str">
        <f t="shared" ca="1" si="12"/>
        <v/>
      </c>
      <c r="BN44" s="21" t="str">
        <f>IF(ISNUMBER($BJ44),VLOOKUP($BJ44,'Event Structure'!$A$2:$C$51,2),IF(ISNUMBER($BL44),VLOOKUP($BL44,'Event Structure'!$A$2:$C$51,2),""))</f>
        <v/>
      </c>
      <c r="BO44" s="21" t="str">
        <f>TEXT(IF(ISNUMBER($BJ44),VLOOKUP($BJ44,'Event Structure'!$A$2:$C$51,3)+$BO$1,IF(ISNUMBER($BL44),VLOOKUP($BL44,'Event Structure'!$A$2:$C$51,3)+$BP$1,"")),"##.00")</f>
        <v/>
      </c>
      <c r="BP44" s="21" t="str">
        <f ca="1">IF(ISNUMBER($BK44),VLOOKUP($BK44,'Event Structure'!$A$2:$C$51,2),IF(AND(ISNUMBER($BJ44),ISNUMBER($BL44)),VLOOKUP($BL44,'Event Structure'!$A$2:$C$51,2),IF(ISNUMBER($BM44),VLOOKUP($BM44,'Event Structure'!$A$2:$C$51,2),"")))</f>
        <v/>
      </c>
      <c r="BQ44" s="21" t="str">
        <f ca="1">TEXT(IF(ISNUMBER($BK44),VLOOKUP($BK44,'Event Structure'!$A$2:$C$51,3)+$BO$1,IF(AND(ISNUMBER($BJ44),ISNUMBER($BL44)),VLOOKUP($BL44,'Event Structure'!$A$2:$C$51,3)+$BP$1,IF(ISNUMBER($BM44),VLOOKUP($BM44,'Event Structure'!$A$2:$C$51,3)+$BP$1,""))),"##.00")</f>
        <v/>
      </c>
      <c r="BR44" t="str">
        <f t="shared" si="13"/>
        <v/>
      </c>
    </row>
    <row r="45" spans="1:70">
      <c r="A45" s="3"/>
      <c r="B45" s="3"/>
      <c r="C45" s="4"/>
      <c r="D45" s="5"/>
      <c r="E45" s="5"/>
      <c r="F45" s="5"/>
      <c r="G45" s="47"/>
      <c r="H45" s="6"/>
      <c r="I45" s="6"/>
      <c r="J45" s="6"/>
      <c r="K45" s="6"/>
      <c r="L45" s="6"/>
      <c r="M45" s="6"/>
      <c r="N45" s="6"/>
      <c r="O45" s="6"/>
      <c r="P45" s="7"/>
      <c r="Q45" s="7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7"/>
      <c r="AY45" s="7"/>
      <c r="AZ45" s="7"/>
      <c r="BA45" s="7"/>
      <c r="BB45" s="7"/>
      <c r="BC45" s="7"/>
      <c r="BD45" s="7"/>
      <c r="BE45" s="7"/>
      <c r="BF45" s="22">
        <f t="shared" si="8"/>
        <v>0</v>
      </c>
      <c r="BG45" s="13"/>
      <c r="BH45" s="21" t="str">
        <f t="shared" si="9"/>
        <v/>
      </c>
      <c r="BI45" s="23" t="str">
        <f t="shared" si="10"/>
        <v/>
      </c>
      <c r="BJ45" s="21" t="str">
        <f t="shared" si="6"/>
        <v/>
      </c>
      <c r="BK45" s="21" t="str">
        <f t="shared" ca="1" si="11"/>
        <v/>
      </c>
      <c r="BL45" s="21" t="str">
        <f t="shared" si="7"/>
        <v/>
      </c>
      <c r="BM45" s="21" t="str">
        <f t="shared" ca="1" si="12"/>
        <v/>
      </c>
      <c r="BN45" s="21" t="str">
        <f>IF(ISNUMBER($BJ45),VLOOKUP($BJ45,'Event Structure'!$A$2:$C$51,2),IF(ISNUMBER($BL45),VLOOKUP($BL45,'Event Structure'!$A$2:$C$51,2),""))</f>
        <v/>
      </c>
      <c r="BO45" s="21" t="str">
        <f>TEXT(IF(ISNUMBER($BJ45),VLOOKUP($BJ45,'Event Structure'!$A$2:$C$51,3)+$BO$1,IF(ISNUMBER($BL45),VLOOKUP($BL45,'Event Structure'!$A$2:$C$51,3)+$BP$1,"")),"##.00")</f>
        <v/>
      </c>
      <c r="BP45" s="21" t="str">
        <f ca="1">IF(ISNUMBER($BK45),VLOOKUP($BK45,'Event Structure'!$A$2:$C$51,2),IF(AND(ISNUMBER($BJ45),ISNUMBER($BL45)),VLOOKUP($BL45,'Event Structure'!$A$2:$C$51,2),IF(ISNUMBER($BM45),VLOOKUP($BM45,'Event Structure'!$A$2:$C$51,2),"")))</f>
        <v/>
      </c>
      <c r="BQ45" s="21" t="str">
        <f ca="1">TEXT(IF(ISNUMBER($BK45),VLOOKUP($BK45,'Event Structure'!$A$2:$C$51,3)+$BO$1,IF(AND(ISNUMBER($BJ45),ISNUMBER($BL45)),VLOOKUP($BL45,'Event Structure'!$A$2:$C$51,3)+$BP$1,IF(ISNUMBER($BM45),VLOOKUP($BM45,'Event Structure'!$A$2:$C$51,3)+$BP$1,""))),"##.00")</f>
        <v/>
      </c>
      <c r="BR45" t="str">
        <f t="shared" si="13"/>
        <v/>
      </c>
    </row>
    <row r="46" spans="1:70">
      <c r="A46" s="3"/>
      <c r="B46" s="3"/>
      <c r="C46" s="4"/>
      <c r="D46" s="5"/>
      <c r="E46" s="5"/>
      <c r="F46" s="5"/>
      <c r="G46" s="47"/>
      <c r="H46" s="6"/>
      <c r="I46" s="6"/>
      <c r="J46" s="6"/>
      <c r="K46" s="6"/>
      <c r="L46" s="6"/>
      <c r="M46" s="6"/>
      <c r="N46" s="6"/>
      <c r="O46" s="6"/>
      <c r="P46" s="7"/>
      <c r="Q46" s="7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7"/>
      <c r="AY46" s="7"/>
      <c r="AZ46" s="7"/>
      <c r="BA46" s="7"/>
      <c r="BB46" s="7"/>
      <c r="BC46" s="7"/>
      <c r="BD46" s="7"/>
      <c r="BE46" s="7"/>
      <c r="BF46" s="22">
        <f t="shared" si="8"/>
        <v>0</v>
      </c>
      <c r="BG46" s="13"/>
      <c r="BH46" s="21" t="str">
        <f t="shared" si="9"/>
        <v/>
      </c>
      <c r="BI46" s="23" t="str">
        <f t="shared" si="10"/>
        <v/>
      </c>
      <c r="BJ46" s="21" t="str">
        <f t="shared" si="6"/>
        <v/>
      </c>
      <c r="BK46" s="21" t="str">
        <f t="shared" ca="1" si="11"/>
        <v/>
      </c>
      <c r="BL46" s="21" t="str">
        <f t="shared" si="7"/>
        <v/>
      </c>
      <c r="BM46" s="21" t="str">
        <f t="shared" ca="1" si="12"/>
        <v/>
      </c>
      <c r="BN46" s="21" t="str">
        <f>IF(ISNUMBER($BJ46),VLOOKUP($BJ46,'Event Structure'!$A$2:$C$51,2),IF(ISNUMBER($BL46),VLOOKUP($BL46,'Event Structure'!$A$2:$C$51,2),""))</f>
        <v/>
      </c>
      <c r="BO46" s="21" t="str">
        <f>TEXT(IF(ISNUMBER($BJ46),VLOOKUP($BJ46,'Event Structure'!$A$2:$C$51,3)+$BO$1,IF(ISNUMBER($BL46),VLOOKUP($BL46,'Event Structure'!$A$2:$C$51,3)+$BP$1,"")),"##.00")</f>
        <v/>
      </c>
      <c r="BP46" s="21" t="str">
        <f ca="1">IF(ISNUMBER($BK46),VLOOKUP($BK46,'Event Structure'!$A$2:$C$51,2),IF(AND(ISNUMBER($BJ46),ISNUMBER($BL46)),VLOOKUP($BL46,'Event Structure'!$A$2:$C$51,2),IF(ISNUMBER($BM46),VLOOKUP($BM46,'Event Structure'!$A$2:$C$51,2),"")))</f>
        <v/>
      </c>
      <c r="BQ46" s="21" t="str">
        <f ca="1">TEXT(IF(ISNUMBER($BK46),VLOOKUP($BK46,'Event Structure'!$A$2:$C$51,3)+$BO$1,IF(AND(ISNUMBER($BJ46),ISNUMBER($BL46)),VLOOKUP($BL46,'Event Structure'!$A$2:$C$51,3)+$BP$1,IF(ISNUMBER($BM46),VLOOKUP($BM46,'Event Structure'!$A$2:$C$51,3)+$BP$1,""))),"##.00")</f>
        <v/>
      </c>
      <c r="BR46" t="str">
        <f t="shared" si="13"/>
        <v/>
      </c>
    </row>
    <row r="47" spans="1:70">
      <c r="A47" s="3"/>
      <c r="B47" s="3"/>
      <c r="C47" s="4"/>
      <c r="D47" s="5"/>
      <c r="E47" s="5"/>
      <c r="F47" s="5"/>
      <c r="G47" s="47"/>
      <c r="H47" s="6"/>
      <c r="I47" s="6"/>
      <c r="J47" s="6"/>
      <c r="K47" s="6"/>
      <c r="L47" s="6"/>
      <c r="M47" s="6"/>
      <c r="N47" s="6"/>
      <c r="O47" s="6"/>
      <c r="P47" s="7"/>
      <c r="Q47" s="7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7"/>
      <c r="AY47" s="7"/>
      <c r="AZ47" s="7"/>
      <c r="BA47" s="7"/>
      <c r="BB47" s="7"/>
      <c r="BC47" s="7"/>
      <c r="BD47" s="7"/>
      <c r="BE47" s="7"/>
      <c r="BF47" s="22">
        <f t="shared" si="8"/>
        <v>0</v>
      </c>
      <c r="BG47" s="13"/>
      <c r="BH47" s="21" t="str">
        <f t="shared" si="9"/>
        <v/>
      </c>
      <c r="BI47" s="23" t="str">
        <f t="shared" si="10"/>
        <v/>
      </c>
      <c r="BJ47" s="21" t="str">
        <f t="shared" si="6"/>
        <v/>
      </c>
      <c r="BK47" s="21" t="str">
        <f t="shared" ca="1" si="11"/>
        <v/>
      </c>
      <c r="BL47" s="21" t="str">
        <f t="shared" si="7"/>
        <v/>
      </c>
      <c r="BM47" s="21" t="str">
        <f t="shared" ca="1" si="12"/>
        <v/>
      </c>
      <c r="BN47" s="21" t="str">
        <f>IF(ISNUMBER($BJ47),VLOOKUP($BJ47,'Event Structure'!$A$2:$C$51,2),IF(ISNUMBER($BL47),VLOOKUP($BL47,'Event Structure'!$A$2:$C$51,2),""))</f>
        <v/>
      </c>
      <c r="BO47" s="21" t="str">
        <f>TEXT(IF(ISNUMBER($BJ47),VLOOKUP($BJ47,'Event Structure'!$A$2:$C$51,3)+$BO$1,IF(ISNUMBER($BL47),VLOOKUP($BL47,'Event Structure'!$A$2:$C$51,3)+$BP$1,"")),"##.00")</f>
        <v/>
      </c>
      <c r="BP47" s="21" t="str">
        <f ca="1">IF(ISNUMBER($BK47),VLOOKUP($BK47,'Event Structure'!$A$2:$C$51,2),IF(AND(ISNUMBER($BJ47),ISNUMBER($BL47)),VLOOKUP($BL47,'Event Structure'!$A$2:$C$51,2),IF(ISNUMBER($BM47),VLOOKUP($BM47,'Event Structure'!$A$2:$C$51,2),"")))</f>
        <v/>
      </c>
      <c r="BQ47" s="21" t="str">
        <f ca="1">TEXT(IF(ISNUMBER($BK47),VLOOKUP($BK47,'Event Structure'!$A$2:$C$51,3)+$BO$1,IF(AND(ISNUMBER($BJ47),ISNUMBER($BL47)),VLOOKUP($BL47,'Event Structure'!$A$2:$C$51,3)+$BP$1,IF(ISNUMBER($BM47),VLOOKUP($BM47,'Event Structure'!$A$2:$C$51,3)+$BP$1,""))),"##.00")</f>
        <v/>
      </c>
      <c r="BR47" t="str">
        <f t="shared" si="13"/>
        <v/>
      </c>
    </row>
    <row r="48" spans="1:70">
      <c r="A48" s="3"/>
      <c r="B48" s="3"/>
      <c r="C48" s="4"/>
      <c r="D48" s="5"/>
      <c r="E48" s="5"/>
      <c r="F48" s="5"/>
      <c r="G48" s="47"/>
      <c r="H48" s="6"/>
      <c r="I48" s="6"/>
      <c r="J48" s="6"/>
      <c r="K48" s="6"/>
      <c r="L48" s="6"/>
      <c r="M48" s="6"/>
      <c r="N48" s="6"/>
      <c r="O48" s="6"/>
      <c r="P48" s="7"/>
      <c r="Q48" s="7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7"/>
      <c r="AY48" s="7"/>
      <c r="AZ48" s="7"/>
      <c r="BA48" s="7"/>
      <c r="BB48" s="7"/>
      <c r="BC48" s="7"/>
      <c r="BD48" s="7"/>
      <c r="BE48" s="7"/>
      <c r="BF48" s="22">
        <f t="shared" si="8"/>
        <v>0</v>
      </c>
      <c r="BG48" s="13"/>
      <c r="BH48" s="21" t="str">
        <f t="shared" si="9"/>
        <v/>
      </c>
      <c r="BI48" s="23" t="str">
        <f t="shared" si="10"/>
        <v/>
      </c>
      <c r="BJ48" s="21" t="str">
        <f t="shared" si="6"/>
        <v/>
      </c>
      <c r="BK48" s="21" t="str">
        <f t="shared" ca="1" si="11"/>
        <v/>
      </c>
      <c r="BL48" s="21" t="str">
        <f t="shared" si="7"/>
        <v/>
      </c>
      <c r="BM48" s="21" t="str">
        <f t="shared" ca="1" si="12"/>
        <v/>
      </c>
      <c r="BN48" s="21" t="str">
        <f>IF(ISNUMBER($BJ48),VLOOKUP($BJ48,'Event Structure'!$A$2:$C$51,2),IF(ISNUMBER($BL48),VLOOKUP($BL48,'Event Structure'!$A$2:$C$51,2),""))</f>
        <v/>
      </c>
      <c r="BO48" s="21" t="str">
        <f>TEXT(IF(ISNUMBER($BJ48),VLOOKUP($BJ48,'Event Structure'!$A$2:$C$51,3)+$BO$1,IF(ISNUMBER($BL48),VLOOKUP($BL48,'Event Structure'!$A$2:$C$51,3)+$BP$1,"")),"##.00")</f>
        <v/>
      </c>
      <c r="BP48" s="21" t="str">
        <f ca="1">IF(ISNUMBER($BK48),VLOOKUP($BK48,'Event Structure'!$A$2:$C$51,2),IF(AND(ISNUMBER($BJ48),ISNUMBER($BL48)),VLOOKUP($BL48,'Event Structure'!$A$2:$C$51,2),IF(ISNUMBER($BM48),VLOOKUP($BM48,'Event Structure'!$A$2:$C$51,2),"")))</f>
        <v/>
      </c>
      <c r="BQ48" s="21" t="str">
        <f ca="1">TEXT(IF(ISNUMBER($BK48),VLOOKUP($BK48,'Event Structure'!$A$2:$C$51,3)+$BO$1,IF(AND(ISNUMBER($BJ48),ISNUMBER($BL48)),VLOOKUP($BL48,'Event Structure'!$A$2:$C$51,3)+$BP$1,IF(ISNUMBER($BM48),VLOOKUP($BM48,'Event Structure'!$A$2:$C$51,3)+$BP$1,""))),"##.00")</f>
        <v/>
      </c>
      <c r="BR48" t="str">
        <f t="shared" si="13"/>
        <v/>
      </c>
    </row>
    <row r="49" spans="1:70">
      <c r="A49" s="3"/>
      <c r="B49" s="3"/>
      <c r="C49" s="4"/>
      <c r="D49" s="5"/>
      <c r="E49" s="5"/>
      <c r="F49" s="5"/>
      <c r="G49" s="47"/>
      <c r="H49" s="6"/>
      <c r="I49" s="6"/>
      <c r="J49" s="6"/>
      <c r="K49" s="6"/>
      <c r="L49" s="6"/>
      <c r="M49" s="6"/>
      <c r="N49" s="6"/>
      <c r="O49" s="6"/>
      <c r="P49" s="7"/>
      <c r="Q49" s="7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7"/>
      <c r="AY49" s="7"/>
      <c r="AZ49" s="7"/>
      <c r="BA49" s="7"/>
      <c r="BB49" s="7"/>
      <c r="BC49" s="7"/>
      <c r="BD49" s="7"/>
      <c r="BE49" s="7"/>
      <c r="BF49" s="22">
        <f t="shared" si="8"/>
        <v>0</v>
      </c>
      <c r="BG49" s="13"/>
      <c r="BH49" s="21" t="str">
        <f t="shared" si="9"/>
        <v/>
      </c>
      <c r="BI49" s="23" t="str">
        <f t="shared" si="10"/>
        <v/>
      </c>
      <c r="BJ49" s="21" t="str">
        <f t="shared" si="6"/>
        <v/>
      </c>
      <c r="BK49" s="21" t="str">
        <f t="shared" ca="1" si="11"/>
        <v/>
      </c>
      <c r="BL49" s="21" t="str">
        <f t="shared" si="7"/>
        <v/>
      </c>
      <c r="BM49" s="21" t="str">
        <f t="shared" ca="1" si="12"/>
        <v/>
      </c>
      <c r="BN49" s="21" t="str">
        <f>IF(ISNUMBER($BJ49),VLOOKUP($BJ49,'Event Structure'!$A$2:$C$51,2),IF(ISNUMBER($BL49),VLOOKUP($BL49,'Event Structure'!$A$2:$C$51,2),""))</f>
        <v/>
      </c>
      <c r="BO49" s="21" t="str">
        <f>TEXT(IF(ISNUMBER($BJ49),VLOOKUP($BJ49,'Event Structure'!$A$2:$C$51,3)+$BO$1,IF(ISNUMBER($BL49),VLOOKUP($BL49,'Event Structure'!$A$2:$C$51,3)+$BP$1,"")),"##.00")</f>
        <v/>
      </c>
      <c r="BP49" s="21" t="str">
        <f ca="1">IF(ISNUMBER($BK49),VLOOKUP($BK49,'Event Structure'!$A$2:$C$51,2),IF(AND(ISNUMBER($BJ49),ISNUMBER($BL49)),VLOOKUP($BL49,'Event Structure'!$A$2:$C$51,2),IF(ISNUMBER($BM49),VLOOKUP($BM49,'Event Structure'!$A$2:$C$51,2),"")))</f>
        <v/>
      </c>
      <c r="BQ49" s="21" t="str">
        <f ca="1">TEXT(IF(ISNUMBER($BK49),VLOOKUP($BK49,'Event Structure'!$A$2:$C$51,3)+$BO$1,IF(AND(ISNUMBER($BJ49),ISNUMBER($BL49)),VLOOKUP($BL49,'Event Structure'!$A$2:$C$51,3)+$BP$1,IF(ISNUMBER($BM49),VLOOKUP($BM49,'Event Structure'!$A$2:$C$51,3)+$BP$1,""))),"##.00")</f>
        <v/>
      </c>
      <c r="BR49" t="str">
        <f t="shared" si="13"/>
        <v/>
      </c>
    </row>
    <row r="50" spans="1:70">
      <c r="A50" s="3"/>
      <c r="B50" s="3"/>
      <c r="C50" s="4"/>
      <c r="D50" s="5"/>
      <c r="E50" s="5"/>
      <c r="F50" s="5"/>
      <c r="G50" s="47"/>
      <c r="H50" s="6"/>
      <c r="I50" s="6"/>
      <c r="J50" s="6"/>
      <c r="K50" s="6"/>
      <c r="L50" s="6"/>
      <c r="M50" s="6"/>
      <c r="N50" s="6"/>
      <c r="O50" s="6"/>
      <c r="P50" s="7"/>
      <c r="Q50" s="7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7"/>
      <c r="AY50" s="7"/>
      <c r="AZ50" s="7"/>
      <c r="BA50" s="7"/>
      <c r="BB50" s="7"/>
      <c r="BC50" s="7"/>
      <c r="BD50" s="7"/>
      <c r="BE50" s="7"/>
      <c r="BF50" s="22">
        <f t="shared" si="8"/>
        <v>0</v>
      </c>
      <c r="BG50" s="13"/>
      <c r="BH50" s="21" t="str">
        <f t="shared" si="9"/>
        <v/>
      </c>
      <c r="BI50" s="23" t="str">
        <f t="shared" si="10"/>
        <v/>
      </c>
      <c r="BJ50" s="21" t="str">
        <f t="shared" si="6"/>
        <v/>
      </c>
      <c r="BK50" s="21" t="str">
        <f t="shared" ca="1" si="11"/>
        <v/>
      </c>
      <c r="BL50" s="21" t="str">
        <f t="shared" si="7"/>
        <v/>
      </c>
      <c r="BM50" s="21" t="str">
        <f t="shared" ca="1" si="12"/>
        <v/>
      </c>
      <c r="BN50" s="21" t="str">
        <f>IF(ISNUMBER($BJ50),VLOOKUP($BJ50,'Event Structure'!$A$2:$C$51,2),IF(ISNUMBER($BL50),VLOOKUP($BL50,'Event Structure'!$A$2:$C$51,2),""))</f>
        <v/>
      </c>
      <c r="BO50" s="21" t="str">
        <f>TEXT(IF(ISNUMBER($BJ50),VLOOKUP($BJ50,'Event Structure'!$A$2:$C$51,3)+$BO$1,IF(ISNUMBER($BL50),VLOOKUP($BL50,'Event Structure'!$A$2:$C$51,3)+$BP$1,"")),"##.00")</f>
        <v/>
      </c>
      <c r="BP50" s="21" t="str">
        <f ca="1">IF(ISNUMBER($BK50),VLOOKUP($BK50,'Event Structure'!$A$2:$C$51,2),IF(AND(ISNUMBER($BJ50),ISNUMBER($BL50)),VLOOKUP($BL50,'Event Structure'!$A$2:$C$51,2),IF(ISNUMBER($BM50),VLOOKUP($BM50,'Event Structure'!$A$2:$C$51,2),"")))</f>
        <v/>
      </c>
      <c r="BQ50" s="21" t="str">
        <f ca="1">TEXT(IF(ISNUMBER($BK50),VLOOKUP($BK50,'Event Structure'!$A$2:$C$51,3)+$BO$1,IF(AND(ISNUMBER($BJ50),ISNUMBER($BL50)),VLOOKUP($BL50,'Event Structure'!$A$2:$C$51,3)+$BP$1,IF(ISNUMBER($BM50),VLOOKUP($BM50,'Event Structure'!$A$2:$C$51,3)+$BP$1,""))),"##.00")</f>
        <v/>
      </c>
      <c r="BR50" t="str">
        <f t="shared" si="13"/>
        <v/>
      </c>
    </row>
    <row r="51" spans="1:70">
      <c r="A51" s="3"/>
      <c r="B51" s="3"/>
      <c r="C51" s="4"/>
      <c r="D51" s="5"/>
      <c r="E51" s="5"/>
      <c r="F51" s="5"/>
      <c r="G51" s="47"/>
      <c r="H51" s="6"/>
      <c r="I51" s="6"/>
      <c r="J51" s="6"/>
      <c r="K51" s="6"/>
      <c r="L51" s="6"/>
      <c r="M51" s="6"/>
      <c r="N51" s="6"/>
      <c r="O51" s="6"/>
      <c r="P51" s="7"/>
      <c r="Q51" s="7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7"/>
      <c r="AY51" s="7"/>
      <c r="AZ51" s="7"/>
      <c r="BA51" s="7"/>
      <c r="BB51" s="7"/>
      <c r="BC51" s="7"/>
      <c r="BD51" s="7"/>
      <c r="BE51" s="7"/>
      <c r="BF51" s="22">
        <f t="shared" si="8"/>
        <v>0</v>
      </c>
      <c r="BG51" s="13"/>
      <c r="BH51" s="21" t="str">
        <f t="shared" si="9"/>
        <v/>
      </c>
      <c r="BI51" s="23" t="str">
        <f t="shared" si="10"/>
        <v/>
      </c>
      <c r="BJ51" s="21" t="str">
        <f t="shared" si="6"/>
        <v/>
      </c>
      <c r="BK51" s="21" t="str">
        <f t="shared" ca="1" si="11"/>
        <v/>
      </c>
      <c r="BL51" s="21" t="str">
        <f t="shared" si="7"/>
        <v/>
      </c>
      <c r="BM51" s="21" t="str">
        <f t="shared" ca="1" si="12"/>
        <v/>
      </c>
      <c r="BN51" s="21" t="str">
        <f>IF(ISNUMBER($BJ51),VLOOKUP($BJ51,'Event Structure'!$A$2:$C$51,2),IF(ISNUMBER($BL51),VLOOKUP($BL51,'Event Structure'!$A$2:$C$51,2),""))</f>
        <v/>
      </c>
      <c r="BO51" s="21" t="str">
        <f>TEXT(IF(ISNUMBER($BJ51),VLOOKUP($BJ51,'Event Structure'!$A$2:$C$51,3)+$BO$1,IF(ISNUMBER($BL51),VLOOKUP($BL51,'Event Structure'!$A$2:$C$51,3)+$BP$1,"")),"##.00")</f>
        <v/>
      </c>
      <c r="BP51" s="21" t="str">
        <f ca="1">IF(ISNUMBER($BK51),VLOOKUP($BK51,'Event Structure'!$A$2:$C$51,2),IF(AND(ISNUMBER($BJ51),ISNUMBER($BL51)),VLOOKUP($BL51,'Event Structure'!$A$2:$C$51,2),IF(ISNUMBER($BM51),VLOOKUP($BM51,'Event Structure'!$A$2:$C$51,2),"")))</f>
        <v/>
      </c>
      <c r="BQ51" s="21" t="str">
        <f ca="1">TEXT(IF(ISNUMBER($BK51),VLOOKUP($BK51,'Event Structure'!$A$2:$C$51,3)+$BO$1,IF(AND(ISNUMBER($BJ51),ISNUMBER($BL51)),VLOOKUP($BL51,'Event Structure'!$A$2:$C$51,3)+$BP$1,IF(ISNUMBER($BM51),VLOOKUP($BM51,'Event Structure'!$A$2:$C$51,3)+$BP$1,""))),"##.00")</f>
        <v/>
      </c>
      <c r="BR51" t="str">
        <f t="shared" si="13"/>
        <v/>
      </c>
    </row>
    <row r="52" spans="1:70">
      <c r="A52" s="3"/>
      <c r="B52" s="3"/>
      <c r="C52" s="4"/>
      <c r="D52" s="5"/>
      <c r="E52" s="5"/>
      <c r="F52" s="5"/>
      <c r="G52" s="47"/>
      <c r="H52" s="6"/>
      <c r="I52" s="6"/>
      <c r="J52" s="6"/>
      <c r="K52" s="6"/>
      <c r="L52" s="6"/>
      <c r="M52" s="6"/>
      <c r="N52" s="6"/>
      <c r="O52" s="6"/>
      <c r="P52" s="7"/>
      <c r="Q52" s="7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7"/>
      <c r="AY52" s="7"/>
      <c r="AZ52" s="7"/>
      <c r="BA52" s="7"/>
      <c r="BB52" s="7"/>
      <c r="BC52" s="7"/>
      <c r="BD52" s="7"/>
      <c r="BE52" s="7"/>
      <c r="BF52" s="22">
        <f t="shared" si="8"/>
        <v>0</v>
      </c>
      <c r="BG52" s="13"/>
      <c r="BH52" s="21" t="str">
        <f t="shared" si="9"/>
        <v/>
      </c>
      <c r="BI52" s="23" t="str">
        <f t="shared" si="10"/>
        <v/>
      </c>
      <c r="BJ52" s="21" t="str">
        <f t="shared" si="6"/>
        <v/>
      </c>
      <c r="BK52" s="21" t="str">
        <f t="shared" ca="1" si="11"/>
        <v/>
      </c>
      <c r="BL52" s="21" t="str">
        <f t="shared" si="7"/>
        <v/>
      </c>
      <c r="BM52" s="21" t="str">
        <f t="shared" ca="1" si="12"/>
        <v/>
      </c>
      <c r="BN52" s="21" t="str">
        <f>IF(ISNUMBER($BJ52),VLOOKUP($BJ52,'Event Structure'!$A$2:$C$51,2),IF(ISNUMBER($BL52),VLOOKUP($BL52,'Event Structure'!$A$2:$C$51,2),""))</f>
        <v/>
      </c>
      <c r="BO52" s="21" t="str">
        <f>TEXT(IF(ISNUMBER($BJ52),VLOOKUP($BJ52,'Event Structure'!$A$2:$C$51,3)+$BO$1,IF(ISNUMBER($BL52),VLOOKUP($BL52,'Event Structure'!$A$2:$C$51,3)+$BP$1,"")),"##.00")</f>
        <v/>
      </c>
      <c r="BP52" s="21" t="str">
        <f ca="1">IF(ISNUMBER($BK52),VLOOKUP($BK52,'Event Structure'!$A$2:$C$51,2),IF(AND(ISNUMBER($BJ52),ISNUMBER($BL52)),VLOOKUP($BL52,'Event Structure'!$A$2:$C$51,2),IF(ISNUMBER($BM52),VLOOKUP($BM52,'Event Structure'!$A$2:$C$51,2),"")))</f>
        <v/>
      </c>
      <c r="BQ52" s="21" t="str">
        <f ca="1">TEXT(IF(ISNUMBER($BK52),VLOOKUP($BK52,'Event Structure'!$A$2:$C$51,3)+$BO$1,IF(AND(ISNUMBER($BJ52),ISNUMBER($BL52)),VLOOKUP($BL52,'Event Structure'!$A$2:$C$51,3)+$BP$1,IF(ISNUMBER($BM52),VLOOKUP($BM52,'Event Structure'!$A$2:$C$51,3)+$BP$1,""))),"##.00")</f>
        <v/>
      </c>
      <c r="BR52" t="str">
        <f t="shared" si="13"/>
        <v/>
      </c>
    </row>
    <row r="53" spans="1:70">
      <c r="A53" s="3"/>
      <c r="B53" s="3"/>
      <c r="C53" s="4"/>
      <c r="D53" s="5"/>
      <c r="E53" s="5"/>
      <c r="F53" s="5"/>
      <c r="G53" s="47"/>
      <c r="H53" s="6"/>
      <c r="I53" s="6"/>
      <c r="J53" s="6"/>
      <c r="K53" s="6"/>
      <c r="L53" s="6"/>
      <c r="M53" s="6"/>
      <c r="N53" s="6"/>
      <c r="O53" s="6"/>
      <c r="P53" s="7"/>
      <c r="Q53" s="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7"/>
      <c r="AY53" s="7"/>
      <c r="AZ53" s="7"/>
      <c r="BA53" s="7"/>
      <c r="BB53" s="7"/>
      <c r="BC53" s="7"/>
      <c r="BD53" s="7"/>
      <c r="BE53" s="7"/>
      <c r="BF53" s="22">
        <f t="shared" si="8"/>
        <v>0</v>
      </c>
      <c r="BG53" s="13"/>
      <c r="BH53" s="21" t="str">
        <f t="shared" si="9"/>
        <v/>
      </c>
      <c r="BI53" s="23" t="str">
        <f t="shared" si="10"/>
        <v/>
      </c>
      <c r="BJ53" s="21" t="str">
        <f t="shared" si="6"/>
        <v/>
      </c>
      <c r="BK53" s="21" t="str">
        <f t="shared" ca="1" si="11"/>
        <v/>
      </c>
      <c r="BL53" s="21" t="str">
        <f t="shared" si="7"/>
        <v/>
      </c>
      <c r="BM53" s="21" t="str">
        <f t="shared" ca="1" si="12"/>
        <v/>
      </c>
      <c r="BN53" s="21" t="str">
        <f>IF(ISNUMBER($BJ53),VLOOKUP($BJ53,'Event Structure'!$A$2:$C$51,2),IF(ISNUMBER($BL53),VLOOKUP($BL53,'Event Structure'!$A$2:$C$51,2),""))</f>
        <v/>
      </c>
      <c r="BO53" s="21" t="str">
        <f>TEXT(IF(ISNUMBER($BJ53),VLOOKUP($BJ53,'Event Structure'!$A$2:$C$51,3)+$BO$1,IF(ISNUMBER($BL53),VLOOKUP($BL53,'Event Structure'!$A$2:$C$51,3)+$BP$1,"")),"##.00")</f>
        <v/>
      </c>
      <c r="BP53" s="21" t="str">
        <f ca="1">IF(ISNUMBER($BK53),VLOOKUP($BK53,'Event Structure'!$A$2:$C$51,2),IF(AND(ISNUMBER($BJ53),ISNUMBER($BL53)),VLOOKUP($BL53,'Event Structure'!$A$2:$C$51,2),IF(ISNUMBER($BM53),VLOOKUP($BM53,'Event Structure'!$A$2:$C$51,2),"")))</f>
        <v/>
      </c>
      <c r="BQ53" s="21" t="str">
        <f ca="1">TEXT(IF(ISNUMBER($BK53),VLOOKUP($BK53,'Event Structure'!$A$2:$C$51,3)+$BO$1,IF(AND(ISNUMBER($BJ53),ISNUMBER($BL53)),VLOOKUP($BL53,'Event Structure'!$A$2:$C$51,3)+$BP$1,IF(ISNUMBER($BM53),VLOOKUP($BM53,'Event Structure'!$A$2:$C$51,3)+$BP$1,""))),"##.00")</f>
        <v/>
      </c>
      <c r="BR53" t="str">
        <f t="shared" si="13"/>
        <v/>
      </c>
    </row>
    <row r="54" spans="1:70">
      <c r="A54" s="3"/>
      <c r="B54" s="3"/>
      <c r="C54" s="4"/>
      <c r="D54" s="5"/>
      <c r="E54" s="5"/>
      <c r="F54" s="5"/>
      <c r="G54" s="47"/>
      <c r="H54" s="6"/>
      <c r="I54" s="6"/>
      <c r="J54" s="6"/>
      <c r="K54" s="6"/>
      <c r="L54" s="6"/>
      <c r="M54" s="6"/>
      <c r="N54" s="6"/>
      <c r="O54" s="6"/>
      <c r="P54" s="7"/>
      <c r="Q54" s="7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7"/>
      <c r="AY54" s="7"/>
      <c r="AZ54" s="7"/>
      <c r="BA54" s="7"/>
      <c r="BB54" s="7"/>
      <c r="BC54" s="7"/>
      <c r="BD54" s="7"/>
      <c r="BE54" s="7"/>
      <c r="BF54" s="22">
        <f t="shared" si="8"/>
        <v>0</v>
      </c>
      <c r="BG54" s="13"/>
      <c r="BH54" s="21" t="str">
        <f t="shared" si="9"/>
        <v/>
      </c>
      <c r="BI54" s="23" t="str">
        <f t="shared" si="10"/>
        <v/>
      </c>
      <c r="BJ54" s="21" t="str">
        <f t="shared" si="6"/>
        <v/>
      </c>
      <c r="BK54" s="21" t="str">
        <f t="shared" ca="1" si="11"/>
        <v/>
      </c>
      <c r="BL54" s="21" t="str">
        <f t="shared" si="7"/>
        <v/>
      </c>
      <c r="BM54" s="21" t="str">
        <f t="shared" ca="1" si="12"/>
        <v/>
      </c>
      <c r="BN54" s="21" t="str">
        <f>IF(ISNUMBER($BJ54),VLOOKUP($BJ54,'Event Structure'!$A$2:$C$51,2),IF(ISNUMBER($BL54),VLOOKUP($BL54,'Event Structure'!$A$2:$C$51,2),""))</f>
        <v/>
      </c>
      <c r="BO54" s="21" t="str">
        <f>TEXT(IF(ISNUMBER($BJ54),VLOOKUP($BJ54,'Event Structure'!$A$2:$C$51,3)+$BO$1,IF(ISNUMBER($BL54),VLOOKUP($BL54,'Event Structure'!$A$2:$C$51,3)+$BP$1,"")),"##.00")</f>
        <v/>
      </c>
      <c r="BP54" s="21" t="str">
        <f ca="1">IF(ISNUMBER($BK54),VLOOKUP($BK54,'Event Structure'!$A$2:$C$51,2),IF(AND(ISNUMBER($BJ54),ISNUMBER($BL54)),VLOOKUP($BL54,'Event Structure'!$A$2:$C$51,2),IF(ISNUMBER($BM54),VLOOKUP($BM54,'Event Structure'!$A$2:$C$51,2),"")))</f>
        <v/>
      </c>
      <c r="BQ54" s="21" t="str">
        <f ca="1">TEXT(IF(ISNUMBER($BK54),VLOOKUP($BK54,'Event Structure'!$A$2:$C$51,3)+$BO$1,IF(AND(ISNUMBER($BJ54),ISNUMBER($BL54)),VLOOKUP($BL54,'Event Structure'!$A$2:$C$51,3)+$BP$1,IF(ISNUMBER($BM54),VLOOKUP($BM54,'Event Structure'!$A$2:$C$51,3)+$BP$1,""))),"##.00")</f>
        <v/>
      </c>
      <c r="BR54" t="str">
        <f t="shared" si="13"/>
        <v/>
      </c>
    </row>
    <row r="55" spans="1:70">
      <c r="A55" s="3"/>
      <c r="B55" s="3"/>
      <c r="C55" s="4"/>
      <c r="D55" s="5"/>
      <c r="E55" s="5"/>
      <c r="F55" s="5"/>
      <c r="G55" s="47"/>
      <c r="H55" s="6"/>
      <c r="I55" s="6"/>
      <c r="J55" s="6"/>
      <c r="K55" s="6"/>
      <c r="L55" s="6"/>
      <c r="M55" s="6"/>
      <c r="N55" s="6"/>
      <c r="O55" s="6"/>
      <c r="P55" s="7"/>
      <c r="Q55" s="7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7"/>
      <c r="AY55" s="7"/>
      <c r="AZ55" s="7"/>
      <c r="BA55" s="7"/>
      <c r="BB55" s="7"/>
      <c r="BC55" s="7"/>
      <c r="BD55" s="7"/>
      <c r="BE55" s="7"/>
      <c r="BF55" s="22">
        <f t="shared" si="8"/>
        <v>0</v>
      </c>
      <c r="BG55" s="13"/>
      <c r="BH55" s="21" t="str">
        <f t="shared" si="9"/>
        <v/>
      </c>
      <c r="BI55" s="23" t="str">
        <f t="shared" si="10"/>
        <v/>
      </c>
      <c r="BJ55" s="21" t="str">
        <f t="shared" si="6"/>
        <v/>
      </c>
      <c r="BK55" s="21" t="str">
        <f t="shared" ca="1" si="11"/>
        <v/>
      </c>
      <c r="BL55" s="21" t="str">
        <f t="shared" si="7"/>
        <v/>
      </c>
      <c r="BM55" s="21" t="str">
        <f t="shared" ca="1" si="12"/>
        <v/>
      </c>
      <c r="BN55" s="21" t="str">
        <f>IF(ISNUMBER($BJ55),VLOOKUP($BJ55,'Event Structure'!$A$2:$C$51,2),IF(ISNUMBER($BL55),VLOOKUP($BL55,'Event Structure'!$A$2:$C$51,2),""))</f>
        <v/>
      </c>
      <c r="BO55" s="21" t="str">
        <f>TEXT(IF(ISNUMBER($BJ55),VLOOKUP($BJ55,'Event Structure'!$A$2:$C$51,3)+$BO$1,IF(ISNUMBER($BL55),VLOOKUP($BL55,'Event Structure'!$A$2:$C$51,3)+$BP$1,"")),"##.00")</f>
        <v/>
      </c>
      <c r="BP55" s="21" t="str">
        <f ca="1">IF(ISNUMBER($BK55),VLOOKUP($BK55,'Event Structure'!$A$2:$C$51,2),IF(AND(ISNUMBER($BJ55),ISNUMBER($BL55)),VLOOKUP($BL55,'Event Structure'!$A$2:$C$51,2),IF(ISNUMBER($BM55),VLOOKUP($BM55,'Event Structure'!$A$2:$C$51,2),"")))</f>
        <v/>
      </c>
      <c r="BQ55" s="21" t="str">
        <f ca="1">TEXT(IF(ISNUMBER($BK55),VLOOKUP($BK55,'Event Structure'!$A$2:$C$51,3)+$BO$1,IF(AND(ISNUMBER($BJ55),ISNUMBER($BL55)),VLOOKUP($BL55,'Event Structure'!$A$2:$C$51,3)+$BP$1,IF(ISNUMBER($BM55),VLOOKUP($BM55,'Event Structure'!$A$2:$C$51,3)+$BP$1,""))),"##.00")</f>
        <v/>
      </c>
      <c r="BR55" t="str">
        <f t="shared" si="13"/>
        <v/>
      </c>
    </row>
    <row r="56" spans="1:70">
      <c r="A56" s="3"/>
      <c r="B56" s="3"/>
      <c r="C56" s="4"/>
      <c r="D56" s="5"/>
      <c r="E56" s="5"/>
      <c r="F56" s="5"/>
      <c r="G56" s="47"/>
      <c r="H56" s="6"/>
      <c r="I56" s="6"/>
      <c r="J56" s="6"/>
      <c r="K56" s="6"/>
      <c r="L56" s="6"/>
      <c r="M56" s="6"/>
      <c r="N56" s="6"/>
      <c r="O56" s="6"/>
      <c r="P56" s="7"/>
      <c r="Q56" s="7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7"/>
      <c r="AY56" s="7"/>
      <c r="AZ56" s="7"/>
      <c r="BA56" s="7"/>
      <c r="BB56" s="7"/>
      <c r="BC56" s="7"/>
      <c r="BD56" s="7"/>
      <c r="BE56" s="7"/>
      <c r="BF56" s="22">
        <f t="shared" si="8"/>
        <v>0</v>
      </c>
      <c r="BG56" s="13"/>
      <c r="BH56" s="21" t="str">
        <f t="shared" si="9"/>
        <v/>
      </c>
      <c r="BI56" s="23" t="str">
        <f t="shared" si="10"/>
        <v/>
      </c>
      <c r="BJ56" s="21" t="str">
        <f t="shared" si="6"/>
        <v/>
      </c>
      <c r="BK56" s="21" t="str">
        <f t="shared" ca="1" si="11"/>
        <v/>
      </c>
      <c r="BL56" s="21" t="str">
        <f t="shared" si="7"/>
        <v/>
      </c>
      <c r="BM56" s="21" t="str">
        <f t="shared" ca="1" si="12"/>
        <v/>
      </c>
      <c r="BN56" s="21" t="str">
        <f>IF(ISNUMBER($BJ56),VLOOKUP($BJ56,'Event Structure'!$A$2:$C$51,2),IF(ISNUMBER($BL56),VLOOKUP($BL56,'Event Structure'!$A$2:$C$51,2),""))</f>
        <v/>
      </c>
      <c r="BO56" s="21" t="str">
        <f>TEXT(IF(ISNUMBER($BJ56),VLOOKUP($BJ56,'Event Structure'!$A$2:$C$51,3)+$BO$1,IF(ISNUMBER($BL56),VLOOKUP($BL56,'Event Structure'!$A$2:$C$51,3)+$BP$1,"")),"##.00")</f>
        <v/>
      </c>
      <c r="BP56" s="21" t="str">
        <f ca="1">IF(ISNUMBER($BK56),VLOOKUP($BK56,'Event Structure'!$A$2:$C$51,2),IF(AND(ISNUMBER($BJ56),ISNUMBER($BL56)),VLOOKUP($BL56,'Event Structure'!$A$2:$C$51,2),IF(ISNUMBER($BM56),VLOOKUP($BM56,'Event Structure'!$A$2:$C$51,2),"")))</f>
        <v/>
      </c>
      <c r="BQ56" s="21" t="str">
        <f ca="1">TEXT(IF(ISNUMBER($BK56),VLOOKUP($BK56,'Event Structure'!$A$2:$C$51,3)+$BO$1,IF(AND(ISNUMBER($BJ56),ISNUMBER($BL56)),VLOOKUP($BL56,'Event Structure'!$A$2:$C$51,3)+$BP$1,IF(ISNUMBER($BM56),VLOOKUP($BM56,'Event Structure'!$A$2:$C$51,3)+$BP$1,""))),"##.00")</f>
        <v/>
      </c>
      <c r="BR56" t="str">
        <f t="shared" si="13"/>
        <v/>
      </c>
    </row>
    <row r="57" spans="1:70">
      <c r="A57" s="3"/>
      <c r="B57" s="3"/>
      <c r="C57" s="4"/>
      <c r="D57" s="5"/>
      <c r="E57" s="5"/>
      <c r="F57" s="5"/>
      <c r="G57" s="47"/>
      <c r="H57" s="6"/>
      <c r="I57" s="6"/>
      <c r="J57" s="6"/>
      <c r="K57" s="6"/>
      <c r="L57" s="6"/>
      <c r="M57" s="6"/>
      <c r="N57" s="6"/>
      <c r="O57" s="6"/>
      <c r="P57" s="7"/>
      <c r="Q57" s="7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7"/>
      <c r="AY57" s="7"/>
      <c r="AZ57" s="7"/>
      <c r="BA57" s="7"/>
      <c r="BB57" s="7"/>
      <c r="BC57" s="7"/>
      <c r="BD57" s="7"/>
      <c r="BE57" s="7"/>
      <c r="BF57" s="22">
        <f t="shared" si="8"/>
        <v>0</v>
      </c>
      <c r="BG57" s="13"/>
      <c r="BH57" s="21" t="str">
        <f t="shared" si="9"/>
        <v/>
      </c>
      <c r="BI57" s="23" t="str">
        <f t="shared" si="10"/>
        <v/>
      </c>
      <c r="BJ57" s="21" t="str">
        <f t="shared" si="6"/>
        <v/>
      </c>
      <c r="BK57" s="21" t="str">
        <f t="shared" ca="1" si="11"/>
        <v/>
      </c>
      <c r="BL57" s="21" t="str">
        <f t="shared" si="7"/>
        <v/>
      </c>
      <c r="BM57" s="21" t="str">
        <f t="shared" ca="1" si="12"/>
        <v/>
      </c>
      <c r="BN57" s="21" t="str">
        <f>IF(ISNUMBER($BJ57),VLOOKUP($BJ57,'Event Structure'!$A$2:$C$51,2),IF(ISNUMBER($BL57),VLOOKUP($BL57,'Event Structure'!$A$2:$C$51,2),""))</f>
        <v/>
      </c>
      <c r="BO57" s="21" t="str">
        <f>TEXT(IF(ISNUMBER($BJ57),VLOOKUP($BJ57,'Event Structure'!$A$2:$C$51,3)+$BO$1,IF(ISNUMBER($BL57),VLOOKUP($BL57,'Event Structure'!$A$2:$C$51,3)+$BP$1,"")),"##.00")</f>
        <v/>
      </c>
      <c r="BP57" s="21" t="str">
        <f ca="1">IF(ISNUMBER($BK57),VLOOKUP($BK57,'Event Structure'!$A$2:$C$51,2),IF(AND(ISNUMBER($BJ57),ISNUMBER($BL57)),VLOOKUP($BL57,'Event Structure'!$A$2:$C$51,2),IF(ISNUMBER($BM57),VLOOKUP($BM57,'Event Structure'!$A$2:$C$51,2),"")))</f>
        <v/>
      </c>
      <c r="BQ57" s="21" t="str">
        <f ca="1">TEXT(IF(ISNUMBER($BK57),VLOOKUP($BK57,'Event Structure'!$A$2:$C$51,3)+$BO$1,IF(AND(ISNUMBER($BJ57),ISNUMBER($BL57)),VLOOKUP($BL57,'Event Structure'!$A$2:$C$51,3)+$BP$1,IF(ISNUMBER($BM57),VLOOKUP($BM57,'Event Structure'!$A$2:$C$51,3)+$BP$1,""))),"##.00")</f>
        <v/>
      </c>
      <c r="BR57" t="str">
        <f t="shared" si="13"/>
        <v/>
      </c>
    </row>
    <row r="58" spans="1:70">
      <c r="A58" s="3"/>
      <c r="B58" s="3"/>
      <c r="C58" s="4"/>
      <c r="D58" s="5"/>
      <c r="E58" s="5"/>
      <c r="F58" s="5"/>
      <c r="G58" s="47"/>
      <c r="H58" s="6"/>
      <c r="I58" s="6"/>
      <c r="J58" s="6"/>
      <c r="K58" s="6"/>
      <c r="L58" s="6"/>
      <c r="M58" s="6"/>
      <c r="N58" s="6"/>
      <c r="O58" s="6"/>
      <c r="P58" s="7"/>
      <c r="Q58" s="7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7"/>
      <c r="AY58" s="7"/>
      <c r="AZ58" s="7"/>
      <c r="BA58" s="7"/>
      <c r="BB58" s="7"/>
      <c r="BC58" s="7"/>
      <c r="BD58" s="7"/>
      <c r="BE58" s="7"/>
      <c r="BF58" s="22">
        <f t="shared" si="8"/>
        <v>0</v>
      </c>
      <c r="BG58" s="13"/>
      <c r="BH58" s="21" t="str">
        <f t="shared" si="9"/>
        <v/>
      </c>
      <c r="BI58" s="23" t="str">
        <f t="shared" si="10"/>
        <v/>
      </c>
      <c r="BJ58" s="21" t="str">
        <f t="shared" si="6"/>
        <v/>
      </c>
      <c r="BK58" s="21" t="str">
        <f t="shared" ca="1" si="11"/>
        <v/>
      </c>
      <c r="BL58" s="21" t="str">
        <f t="shared" si="7"/>
        <v/>
      </c>
      <c r="BM58" s="21" t="str">
        <f t="shared" ca="1" si="12"/>
        <v/>
      </c>
      <c r="BN58" s="21" t="str">
        <f>IF(ISNUMBER($BJ58),VLOOKUP($BJ58,'Event Structure'!$A$2:$C$51,2),IF(ISNUMBER($BL58),VLOOKUP($BL58,'Event Structure'!$A$2:$C$51,2),""))</f>
        <v/>
      </c>
      <c r="BO58" s="21" t="str">
        <f>TEXT(IF(ISNUMBER($BJ58),VLOOKUP($BJ58,'Event Structure'!$A$2:$C$51,3)+$BO$1,IF(ISNUMBER($BL58),VLOOKUP($BL58,'Event Structure'!$A$2:$C$51,3)+$BP$1,"")),"##.00")</f>
        <v/>
      </c>
      <c r="BP58" s="21" t="str">
        <f ca="1">IF(ISNUMBER($BK58),VLOOKUP($BK58,'Event Structure'!$A$2:$C$51,2),IF(AND(ISNUMBER($BJ58),ISNUMBER($BL58)),VLOOKUP($BL58,'Event Structure'!$A$2:$C$51,2),IF(ISNUMBER($BM58),VLOOKUP($BM58,'Event Structure'!$A$2:$C$51,2),"")))</f>
        <v/>
      </c>
      <c r="BQ58" s="21" t="str">
        <f ca="1">TEXT(IF(ISNUMBER($BK58),VLOOKUP($BK58,'Event Structure'!$A$2:$C$51,3)+$BO$1,IF(AND(ISNUMBER($BJ58),ISNUMBER($BL58)),VLOOKUP($BL58,'Event Structure'!$A$2:$C$51,3)+$BP$1,IF(ISNUMBER($BM58),VLOOKUP($BM58,'Event Structure'!$A$2:$C$51,3)+$BP$1,""))),"##.00")</f>
        <v/>
      </c>
      <c r="BR58" t="str">
        <f t="shared" si="13"/>
        <v/>
      </c>
    </row>
    <row r="59" spans="1:70">
      <c r="A59" s="3"/>
      <c r="B59" s="3"/>
      <c r="C59" s="4"/>
      <c r="D59" s="5"/>
      <c r="E59" s="5"/>
      <c r="F59" s="5"/>
      <c r="G59" s="47"/>
      <c r="H59" s="6"/>
      <c r="I59" s="6"/>
      <c r="J59" s="6"/>
      <c r="K59" s="6"/>
      <c r="L59" s="6"/>
      <c r="M59" s="6"/>
      <c r="N59" s="6"/>
      <c r="O59" s="6"/>
      <c r="P59" s="7"/>
      <c r="Q59" s="7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7"/>
      <c r="AY59" s="7"/>
      <c r="AZ59" s="7"/>
      <c r="BA59" s="7"/>
      <c r="BB59" s="7"/>
      <c r="BC59" s="7"/>
      <c r="BD59" s="7"/>
      <c r="BE59" s="7"/>
      <c r="BF59" s="22">
        <f t="shared" si="8"/>
        <v>0</v>
      </c>
      <c r="BG59" s="13"/>
      <c r="BH59" s="21" t="str">
        <f t="shared" si="9"/>
        <v/>
      </c>
      <c r="BI59" s="23" t="str">
        <f t="shared" si="10"/>
        <v/>
      </c>
      <c r="BJ59" s="21" t="str">
        <f t="shared" si="6"/>
        <v/>
      </c>
      <c r="BK59" s="21" t="str">
        <f t="shared" ca="1" si="11"/>
        <v/>
      </c>
      <c r="BL59" s="21" t="str">
        <f t="shared" si="7"/>
        <v/>
      </c>
      <c r="BM59" s="21" t="str">
        <f t="shared" ca="1" si="12"/>
        <v/>
      </c>
      <c r="BN59" s="21" t="str">
        <f>IF(ISNUMBER($BJ59),VLOOKUP($BJ59,'Event Structure'!$A$2:$C$51,2),IF(ISNUMBER($BL59),VLOOKUP($BL59,'Event Structure'!$A$2:$C$51,2),""))</f>
        <v/>
      </c>
      <c r="BO59" s="21" t="str">
        <f>TEXT(IF(ISNUMBER($BJ59),VLOOKUP($BJ59,'Event Structure'!$A$2:$C$51,3)+$BO$1,IF(ISNUMBER($BL59),VLOOKUP($BL59,'Event Structure'!$A$2:$C$51,3)+$BP$1,"")),"##.00")</f>
        <v/>
      </c>
      <c r="BP59" s="21" t="str">
        <f ca="1">IF(ISNUMBER($BK59),VLOOKUP($BK59,'Event Structure'!$A$2:$C$51,2),IF(AND(ISNUMBER($BJ59),ISNUMBER($BL59)),VLOOKUP($BL59,'Event Structure'!$A$2:$C$51,2),IF(ISNUMBER($BM59),VLOOKUP($BM59,'Event Structure'!$A$2:$C$51,2),"")))</f>
        <v/>
      </c>
      <c r="BQ59" s="21" t="str">
        <f ca="1">TEXT(IF(ISNUMBER($BK59),VLOOKUP($BK59,'Event Structure'!$A$2:$C$51,3)+$BO$1,IF(AND(ISNUMBER($BJ59),ISNUMBER($BL59)),VLOOKUP($BL59,'Event Structure'!$A$2:$C$51,3)+$BP$1,IF(ISNUMBER($BM59),VLOOKUP($BM59,'Event Structure'!$A$2:$C$51,3)+$BP$1,""))),"##.00")</f>
        <v/>
      </c>
      <c r="BR59" t="str">
        <f t="shared" si="13"/>
        <v/>
      </c>
    </row>
    <row r="60" spans="1:70">
      <c r="A60" s="3"/>
      <c r="B60" s="3"/>
      <c r="C60" s="4"/>
      <c r="D60" s="5"/>
      <c r="E60" s="5"/>
      <c r="F60" s="5"/>
      <c r="G60" s="47"/>
      <c r="H60" s="6"/>
      <c r="I60" s="6"/>
      <c r="J60" s="6"/>
      <c r="K60" s="6"/>
      <c r="L60" s="6"/>
      <c r="M60" s="6"/>
      <c r="N60" s="6"/>
      <c r="O60" s="6"/>
      <c r="P60" s="7"/>
      <c r="Q60" s="7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7"/>
      <c r="AY60" s="7"/>
      <c r="AZ60" s="7"/>
      <c r="BA60" s="7"/>
      <c r="BB60" s="7"/>
      <c r="BC60" s="7"/>
      <c r="BD60" s="7"/>
      <c r="BE60" s="7"/>
      <c r="BF60" s="22">
        <f t="shared" si="8"/>
        <v>0</v>
      </c>
      <c r="BG60" s="13"/>
      <c r="BH60" s="21" t="str">
        <f t="shared" si="9"/>
        <v/>
      </c>
      <c r="BI60" s="23" t="str">
        <f t="shared" si="10"/>
        <v/>
      </c>
      <c r="BJ60" s="21" t="str">
        <f t="shared" si="6"/>
        <v/>
      </c>
      <c r="BK60" s="21" t="str">
        <f t="shared" ca="1" si="11"/>
        <v/>
      </c>
      <c r="BL60" s="21" t="str">
        <f t="shared" si="7"/>
        <v/>
      </c>
      <c r="BM60" s="21" t="str">
        <f t="shared" ca="1" si="12"/>
        <v/>
      </c>
      <c r="BN60" s="21" t="str">
        <f>IF(ISNUMBER($BJ60),VLOOKUP($BJ60,'Event Structure'!$A$2:$C$51,2),IF(ISNUMBER($BL60),VLOOKUP($BL60,'Event Structure'!$A$2:$C$51,2),""))</f>
        <v/>
      </c>
      <c r="BO60" s="21" t="str">
        <f>TEXT(IF(ISNUMBER($BJ60),VLOOKUP($BJ60,'Event Structure'!$A$2:$C$51,3)+$BO$1,IF(ISNUMBER($BL60),VLOOKUP($BL60,'Event Structure'!$A$2:$C$51,3)+$BP$1,"")),"##.00")</f>
        <v/>
      </c>
      <c r="BP60" s="21" t="str">
        <f ca="1">IF(ISNUMBER($BK60),VLOOKUP($BK60,'Event Structure'!$A$2:$C$51,2),IF(AND(ISNUMBER($BJ60),ISNUMBER($BL60)),VLOOKUP($BL60,'Event Structure'!$A$2:$C$51,2),IF(ISNUMBER($BM60),VLOOKUP($BM60,'Event Structure'!$A$2:$C$51,2),"")))</f>
        <v/>
      </c>
      <c r="BQ60" s="21" t="str">
        <f ca="1">TEXT(IF(ISNUMBER($BK60),VLOOKUP($BK60,'Event Structure'!$A$2:$C$51,3)+$BO$1,IF(AND(ISNUMBER($BJ60),ISNUMBER($BL60)),VLOOKUP($BL60,'Event Structure'!$A$2:$C$51,3)+$BP$1,IF(ISNUMBER($BM60),VLOOKUP($BM60,'Event Structure'!$A$2:$C$51,3)+$BP$1,""))),"##.00")</f>
        <v/>
      </c>
      <c r="BR60" t="str">
        <f t="shared" si="13"/>
        <v/>
      </c>
    </row>
    <row r="61" spans="1:70">
      <c r="A61" s="3"/>
      <c r="B61" s="3"/>
      <c r="C61" s="4"/>
      <c r="D61" s="5"/>
      <c r="E61" s="5"/>
      <c r="F61" s="5"/>
      <c r="G61" s="47"/>
      <c r="H61" s="6"/>
      <c r="I61" s="6"/>
      <c r="J61" s="6"/>
      <c r="K61" s="6"/>
      <c r="L61" s="6"/>
      <c r="M61" s="6"/>
      <c r="N61" s="6"/>
      <c r="O61" s="6"/>
      <c r="P61" s="7"/>
      <c r="Q61" s="7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7"/>
      <c r="AY61" s="7"/>
      <c r="AZ61" s="7"/>
      <c r="BA61" s="7"/>
      <c r="BB61" s="7"/>
      <c r="BC61" s="7"/>
      <c r="BD61" s="7"/>
      <c r="BE61" s="7"/>
      <c r="BF61" s="22">
        <f t="shared" si="8"/>
        <v>0</v>
      </c>
      <c r="BG61" s="13"/>
      <c r="BH61" s="21" t="str">
        <f t="shared" si="9"/>
        <v/>
      </c>
      <c r="BI61" s="23" t="str">
        <f t="shared" si="10"/>
        <v/>
      </c>
      <c r="BJ61" s="21" t="str">
        <f t="shared" si="6"/>
        <v/>
      </c>
      <c r="BK61" s="21" t="str">
        <f t="shared" ca="1" si="11"/>
        <v/>
      </c>
      <c r="BL61" s="21" t="str">
        <f t="shared" si="7"/>
        <v/>
      </c>
      <c r="BM61" s="21" t="str">
        <f t="shared" ca="1" si="12"/>
        <v/>
      </c>
      <c r="BN61" s="21" t="str">
        <f>IF(ISNUMBER($BJ61),VLOOKUP($BJ61,'Event Structure'!$A$2:$C$51,2),IF(ISNUMBER($BL61),VLOOKUP($BL61,'Event Structure'!$A$2:$C$51,2),""))</f>
        <v/>
      </c>
      <c r="BO61" s="21" t="str">
        <f>TEXT(IF(ISNUMBER($BJ61),VLOOKUP($BJ61,'Event Structure'!$A$2:$C$51,3)+$BO$1,IF(ISNUMBER($BL61),VLOOKUP($BL61,'Event Structure'!$A$2:$C$51,3)+$BP$1,"")),"##.00")</f>
        <v/>
      </c>
      <c r="BP61" s="21" t="str">
        <f ca="1">IF(ISNUMBER($BK61),VLOOKUP($BK61,'Event Structure'!$A$2:$C$51,2),IF(AND(ISNUMBER($BJ61),ISNUMBER($BL61)),VLOOKUP($BL61,'Event Structure'!$A$2:$C$51,2),IF(ISNUMBER($BM61),VLOOKUP($BM61,'Event Structure'!$A$2:$C$51,2),"")))</f>
        <v/>
      </c>
      <c r="BQ61" s="21" t="str">
        <f ca="1">TEXT(IF(ISNUMBER($BK61),VLOOKUP($BK61,'Event Structure'!$A$2:$C$51,3)+$BO$1,IF(AND(ISNUMBER($BJ61),ISNUMBER($BL61)),VLOOKUP($BL61,'Event Structure'!$A$2:$C$51,3)+$BP$1,IF(ISNUMBER($BM61),VLOOKUP($BM61,'Event Structure'!$A$2:$C$51,3)+$BP$1,""))),"##.00")</f>
        <v/>
      </c>
      <c r="BR61" t="str">
        <f t="shared" si="13"/>
        <v/>
      </c>
    </row>
    <row r="62" spans="1:70">
      <c r="A62" s="3"/>
      <c r="B62" s="3"/>
      <c r="C62" s="4"/>
      <c r="D62" s="5"/>
      <c r="E62" s="5"/>
      <c r="F62" s="5"/>
      <c r="G62" s="47"/>
      <c r="H62" s="6"/>
      <c r="I62" s="6"/>
      <c r="J62" s="6"/>
      <c r="K62" s="6"/>
      <c r="L62" s="6"/>
      <c r="M62" s="6"/>
      <c r="N62" s="6"/>
      <c r="O62" s="6"/>
      <c r="P62" s="7"/>
      <c r="Q62" s="7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7"/>
      <c r="AY62" s="7"/>
      <c r="AZ62" s="7"/>
      <c r="BA62" s="7"/>
      <c r="BB62" s="7"/>
      <c r="BC62" s="7"/>
      <c r="BD62" s="7"/>
      <c r="BE62" s="7"/>
      <c r="BF62" s="22">
        <f t="shared" si="8"/>
        <v>0</v>
      </c>
      <c r="BG62" s="13"/>
      <c r="BH62" s="21" t="str">
        <f t="shared" si="9"/>
        <v/>
      </c>
      <c r="BI62" s="23" t="str">
        <f t="shared" si="10"/>
        <v/>
      </c>
      <c r="BJ62" s="21" t="str">
        <f t="shared" si="6"/>
        <v/>
      </c>
      <c r="BK62" s="21" t="str">
        <f t="shared" ca="1" si="11"/>
        <v/>
      </c>
      <c r="BL62" s="21" t="str">
        <f t="shared" si="7"/>
        <v/>
      </c>
      <c r="BM62" s="21" t="str">
        <f t="shared" ca="1" si="12"/>
        <v/>
      </c>
      <c r="BN62" s="21" t="str">
        <f>IF(ISNUMBER($BJ62),VLOOKUP($BJ62,'Event Structure'!$A$2:$C$51,2),IF(ISNUMBER($BL62),VLOOKUP($BL62,'Event Structure'!$A$2:$C$51,2),""))</f>
        <v/>
      </c>
      <c r="BO62" s="21" t="str">
        <f>TEXT(IF(ISNUMBER($BJ62),VLOOKUP($BJ62,'Event Structure'!$A$2:$C$51,3)+$BO$1,IF(ISNUMBER($BL62),VLOOKUP($BL62,'Event Structure'!$A$2:$C$51,3)+$BP$1,"")),"##.00")</f>
        <v/>
      </c>
      <c r="BP62" s="21" t="str">
        <f ca="1">IF(ISNUMBER($BK62),VLOOKUP($BK62,'Event Structure'!$A$2:$C$51,2),IF(AND(ISNUMBER($BJ62),ISNUMBER($BL62)),VLOOKUP($BL62,'Event Structure'!$A$2:$C$51,2),IF(ISNUMBER($BM62),VLOOKUP($BM62,'Event Structure'!$A$2:$C$51,2),"")))</f>
        <v/>
      </c>
      <c r="BQ62" s="21" t="str">
        <f ca="1">TEXT(IF(ISNUMBER($BK62),VLOOKUP($BK62,'Event Structure'!$A$2:$C$51,3)+$BO$1,IF(AND(ISNUMBER($BJ62),ISNUMBER($BL62)),VLOOKUP($BL62,'Event Structure'!$A$2:$C$51,3)+$BP$1,IF(ISNUMBER($BM62),VLOOKUP($BM62,'Event Structure'!$A$2:$C$51,3)+$BP$1,""))),"##.00")</f>
        <v/>
      </c>
      <c r="BR62" t="str">
        <f t="shared" si="13"/>
        <v/>
      </c>
    </row>
    <row r="63" spans="1:70">
      <c r="A63" s="3"/>
      <c r="B63" s="3"/>
      <c r="C63" s="4"/>
      <c r="D63" s="5"/>
      <c r="E63" s="5"/>
      <c r="F63" s="5"/>
      <c r="G63" s="47"/>
      <c r="H63" s="6"/>
      <c r="I63" s="6"/>
      <c r="J63" s="6"/>
      <c r="K63" s="6"/>
      <c r="L63" s="6"/>
      <c r="M63" s="6"/>
      <c r="N63" s="6"/>
      <c r="O63" s="6"/>
      <c r="P63" s="7"/>
      <c r="Q63" s="7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7"/>
      <c r="AY63" s="7"/>
      <c r="AZ63" s="7"/>
      <c r="BA63" s="7"/>
      <c r="BB63" s="7"/>
      <c r="BC63" s="7"/>
      <c r="BD63" s="7"/>
      <c r="BE63" s="7"/>
      <c r="BF63" s="22">
        <f t="shared" si="8"/>
        <v>0</v>
      </c>
      <c r="BG63" s="13"/>
      <c r="BH63" s="21" t="str">
        <f t="shared" si="9"/>
        <v/>
      </c>
      <c r="BI63" s="23" t="str">
        <f t="shared" si="10"/>
        <v/>
      </c>
      <c r="BJ63" s="21" t="str">
        <f t="shared" si="6"/>
        <v/>
      </c>
      <c r="BK63" s="21" t="str">
        <f t="shared" ca="1" si="11"/>
        <v/>
      </c>
      <c r="BL63" s="21" t="str">
        <f t="shared" si="7"/>
        <v/>
      </c>
      <c r="BM63" s="21" t="str">
        <f t="shared" ca="1" si="12"/>
        <v/>
      </c>
      <c r="BN63" s="21" t="str">
        <f>IF(ISNUMBER($BJ63),VLOOKUP($BJ63,'Event Structure'!$A$2:$C$51,2),IF(ISNUMBER($BL63),VLOOKUP($BL63,'Event Structure'!$A$2:$C$51,2),""))</f>
        <v/>
      </c>
      <c r="BO63" s="21" t="str">
        <f>TEXT(IF(ISNUMBER($BJ63),VLOOKUP($BJ63,'Event Structure'!$A$2:$C$51,3)+$BO$1,IF(ISNUMBER($BL63),VLOOKUP($BL63,'Event Structure'!$A$2:$C$51,3)+$BP$1,"")),"##.00")</f>
        <v/>
      </c>
      <c r="BP63" s="21" t="str">
        <f ca="1">IF(ISNUMBER($BK63),VLOOKUP($BK63,'Event Structure'!$A$2:$C$51,2),IF(AND(ISNUMBER($BJ63),ISNUMBER($BL63)),VLOOKUP($BL63,'Event Structure'!$A$2:$C$51,2),IF(ISNUMBER($BM63),VLOOKUP($BM63,'Event Structure'!$A$2:$C$51,2),"")))</f>
        <v/>
      </c>
      <c r="BQ63" s="21" t="str">
        <f ca="1">TEXT(IF(ISNUMBER($BK63),VLOOKUP($BK63,'Event Structure'!$A$2:$C$51,3)+$BO$1,IF(AND(ISNUMBER($BJ63),ISNUMBER($BL63)),VLOOKUP($BL63,'Event Structure'!$A$2:$C$51,3)+$BP$1,IF(ISNUMBER($BM63),VLOOKUP($BM63,'Event Structure'!$A$2:$C$51,3)+$BP$1,""))),"##.00")</f>
        <v/>
      </c>
      <c r="BR63" t="str">
        <f t="shared" si="13"/>
        <v/>
      </c>
    </row>
    <row r="64" spans="1:70">
      <c r="A64" s="3"/>
      <c r="B64" s="3"/>
      <c r="C64" s="4"/>
      <c r="D64" s="5"/>
      <c r="E64" s="5"/>
      <c r="F64" s="5"/>
      <c r="G64" s="47"/>
      <c r="H64" s="6"/>
      <c r="I64" s="6"/>
      <c r="J64" s="6"/>
      <c r="K64" s="6"/>
      <c r="L64" s="6"/>
      <c r="M64" s="6"/>
      <c r="N64" s="6"/>
      <c r="O64" s="6"/>
      <c r="P64" s="7"/>
      <c r="Q64" s="7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7"/>
      <c r="AY64" s="7"/>
      <c r="AZ64" s="7"/>
      <c r="BA64" s="7"/>
      <c r="BB64" s="7"/>
      <c r="BC64" s="7"/>
      <c r="BD64" s="7"/>
      <c r="BE64" s="7"/>
      <c r="BF64" s="22">
        <f t="shared" si="8"/>
        <v>0</v>
      </c>
      <c r="BG64" s="13"/>
      <c r="BH64" s="21" t="str">
        <f t="shared" si="9"/>
        <v/>
      </c>
      <c r="BI64" s="23" t="str">
        <f t="shared" si="10"/>
        <v/>
      </c>
      <c r="BJ64" s="21" t="str">
        <f t="shared" si="6"/>
        <v/>
      </c>
      <c r="BK64" s="21" t="str">
        <f t="shared" ca="1" si="11"/>
        <v/>
      </c>
      <c r="BL64" s="21" t="str">
        <f t="shared" si="7"/>
        <v/>
      </c>
      <c r="BM64" s="21" t="str">
        <f t="shared" ca="1" si="12"/>
        <v/>
      </c>
      <c r="BN64" s="21" t="str">
        <f>IF(ISNUMBER($BJ64),VLOOKUP($BJ64,'Event Structure'!$A$2:$C$51,2),IF(ISNUMBER($BL64),VLOOKUP($BL64,'Event Structure'!$A$2:$C$51,2),""))</f>
        <v/>
      </c>
      <c r="BO64" s="21" t="str">
        <f>TEXT(IF(ISNUMBER($BJ64),VLOOKUP($BJ64,'Event Structure'!$A$2:$C$51,3)+$BO$1,IF(ISNUMBER($BL64),VLOOKUP($BL64,'Event Structure'!$A$2:$C$51,3)+$BP$1,"")),"##.00")</f>
        <v/>
      </c>
      <c r="BP64" s="21" t="str">
        <f ca="1">IF(ISNUMBER($BK64),VLOOKUP($BK64,'Event Structure'!$A$2:$C$51,2),IF(AND(ISNUMBER($BJ64),ISNUMBER($BL64)),VLOOKUP($BL64,'Event Structure'!$A$2:$C$51,2),IF(ISNUMBER($BM64),VLOOKUP($BM64,'Event Structure'!$A$2:$C$51,2),"")))</f>
        <v/>
      </c>
      <c r="BQ64" s="21" t="str">
        <f ca="1">TEXT(IF(ISNUMBER($BK64),VLOOKUP($BK64,'Event Structure'!$A$2:$C$51,3)+$BO$1,IF(AND(ISNUMBER($BJ64),ISNUMBER($BL64)),VLOOKUP($BL64,'Event Structure'!$A$2:$C$51,3)+$BP$1,IF(ISNUMBER($BM64),VLOOKUP($BM64,'Event Structure'!$A$2:$C$51,3)+$BP$1,""))),"##.00")</f>
        <v/>
      </c>
      <c r="BR64" t="str">
        <f t="shared" si="13"/>
        <v/>
      </c>
    </row>
    <row r="65" spans="1:70">
      <c r="A65" s="3"/>
      <c r="B65" s="3"/>
      <c r="C65" s="4"/>
      <c r="D65" s="5"/>
      <c r="E65" s="5"/>
      <c r="F65" s="5"/>
      <c r="G65" s="47"/>
      <c r="H65" s="6"/>
      <c r="I65" s="6"/>
      <c r="J65" s="6"/>
      <c r="K65" s="6"/>
      <c r="L65" s="6"/>
      <c r="M65" s="6"/>
      <c r="N65" s="6"/>
      <c r="O65" s="6"/>
      <c r="P65" s="7"/>
      <c r="Q65" s="7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7"/>
      <c r="AY65" s="7"/>
      <c r="AZ65" s="7"/>
      <c r="BA65" s="7"/>
      <c r="BB65" s="7"/>
      <c r="BC65" s="7"/>
      <c r="BD65" s="7"/>
      <c r="BE65" s="7"/>
      <c r="BF65" s="22">
        <f t="shared" si="8"/>
        <v>0</v>
      </c>
      <c r="BG65" s="13"/>
      <c r="BH65" s="21" t="str">
        <f t="shared" si="9"/>
        <v/>
      </c>
      <c r="BI65" s="23" t="str">
        <f t="shared" si="10"/>
        <v/>
      </c>
      <c r="BJ65" s="21" t="str">
        <f t="shared" si="6"/>
        <v/>
      </c>
      <c r="BK65" s="21" t="str">
        <f t="shared" ca="1" si="11"/>
        <v/>
      </c>
      <c r="BL65" s="21" t="str">
        <f t="shared" si="7"/>
        <v/>
      </c>
      <c r="BM65" s="21" t="str">
        <f t="shared" ca="1" si="12"/>
        <v/>
      </c>
      <c r="BN65" s="21" t="str">
        <f>IF(ISNUMBER($BJ65),VLOOKUP($BJ65,'Event Structure'!$A$2:$C$51,2),IF(ISNUMBER($BL65),VLOOKUP($BL65,'Event Structure'!$A$2:$C$51,2),""))</f>
        <v/>
      </c>
      <c r="BO65" s="21" t="str">
        <f>TEXT(IF(ISNUMBER($BJ65),VLOOKUP($BJ65,'Event Structure'!$A$2:$C$51,3)+$BO$1,IF(ISNUMBER($BL65),VLOOKUP($BL65,'Event Structure'!$A$2:$C$51,3)+$BP$1,"")),"##.00")</f>
        <v/>
      </c>
      <c r="BP65" s="21" t="str">
        <f ca="1">IF(ISNUMBER($BK65),VLOOKUP($BK65,'Event Structure'!$A$2:$C$51,2),IF(AND(ISNUMBER($BJ65),ISNUMBER($BL65)),VLOOKUP($BL65,'Event Structure'!$A$2:$C$51,2),IF(ISNUMBER($BM65),VLOOKUP($BM65,'Event Structure'!$A$2:$C$51,2),"")))</f>
        <v/>
      </c>
      <c r="BQ65" s="21" t="str">
        <f ca="1">TEXT(IF(ISNUMBER($BK65),VLOOKUP($BK65,'Event Structure'!$A$2:$C$51,3)+$BO$1,IF(AND(ISNUMBER($BJ65),ISNUMBER($BL65)),VLOOKUP($BL65,'Event Structure'!$A$2:$C$51,3)+$BP$1,IF(ISNUMBER($BM65),VLOOKUP($BM65,'Event Structure'!$A$2:$C$51,3)+$BP$1,""))),"##.00")</f>
        <v/>
      </c>
      <c r="BR65" t="str">
        <f t="shared" si="13"/>
        <v/>
      </c>
    </row>
    <row r="66" spans="1:70">
      <c r="A66" s="3"/>
      <c r="B66" s="3"/>
      <c r="C66" s="4"/>
      <c r="D66" s="5"/>
      <c r="E66" s="5"/>
      <c r="F66" s="5"/>
      <c r="G66" s="47"/>
      <c r="H66" s="6"/>
      <c r="I66" s="6"/>
      <c r="J66" s="6"/>
      <c r="K66" s="6"/>
      <c r="L66" s="6"/>
      <c r="M66" s="6"/>
      <c r="N66" s="6"/>
      <c r="O66" s="6"/>
      <c r="P66" s="7"/>
      <c r="Q66" s="7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7"/>
      <c r="AY66" s="7"/>
      <c r="AZ66" s="7"/>
      <c r="BA66" s="7"/>
      <c r="BB66" s="7"/>
      <c r="BC66" s="7"/>
      <c r="BD66" s="7"/>
      <c r="BE66" s="7"/>
      <c r="BF66" s="22">
        <f t="shared" si="8"/>
        <v>0</v>
      </c>
      <c r="BG66" s="13"/>
      <c r="BH66" s="21" t="str">
        <f t="shared" si="9"/>
        <v/>
      </c>
      <c r="BI66" s="23" t="str">
        <f t="shared" si="10"/>
        <v/>
      </c>
      <c r="BJ66" s="21" t="str">
        <f t="shared" si="6"/>
        <v/>
      </c>
      <c r="BK66" s="21" t="str">
        <f t="shared" ca="1" si="11"/>
        <v/>
      </c>
      <c r="BL66" s="21" t="str">
        <f t="shared" si="7"/>
        <v/>
      </c>
      <c r="BM66" s="21" t="str">
        <f t="shared" ca="1" si="12"/>
        <v/>
      </c>
      <c r="BN66" s="21" t="str">
        <f>IF(ISNUMBER($BJ66),VLOOKUP($BJ66,'Event Structure'!$A$2:$C$51,2),IF(ISNUMBER($BL66),VLOOKUP($BL66,'Event Structure'!$A$2:$C$51,2),""))</f>
        <v/>
      </c>
      <c r="BO66" s="21" t="str">
        <f>TEXT(IF(ISNUMBER($BJ66),VLOOKUP($BJ66,'Event Structure'!$A$2:$C$51,3)+$BO$1,IF(ISNUMBER($BL66),VLOOKUP($BL66,'Event Structure'!$A$2:$C$51,3)+$BP$1,"")),"##.00")</f>
        <v/>
      </c>
      <c r="BP66" s="21" t="str">
        <f ca="1">IF(ISNUMBER($BK66),VLOOKUP($BK66,'Event Structure'!$A$2:$C$51,2),IF(AND(ISNUMBER($BJ66),ISNUMBER($BL66)),VLOOKUP($BL66,'Event Structure'!$A$2:$C$51,2),IF(ISNUMBER($BM66),VLOOKUP($BM66,'Event Structure'!$A$2:$C$51,2),"")))</f>
        <v/>
      </c>
      <c r="BQ66" s="21" t="str">
        <f ca="1">TEXT(IF(ISNUMBER($BK66),VLOOKUP($BK66,'Event Structure'!$A$2:$C$51,3)+$BO$1,IF(AND(ISNUMBER($BJ66),ISNUMBER($BL66)),VLOOKUP($BL66,'Event Structure'!$A$2:$C$51,3)+$BP$1,IF(ISNUMBER($BM66),VLOOKUP($BM66,'Event Structure'!$A$2:$C$51,3)+$BP$1,""))),"##.00")</f>
        <v/>
      </c>
      <c r="BR66" t="str">
        <f t="shared" si="13"/>
        <v/>
      </c>
    </row>
    <row r="67" spans="1:70">
      <c r="A67" s="3"/>
      <c r="B67" s="3"/>
      <c r="C67" s="4"/>
      <c r="D67" s="5"/>
      <c r="E67" s="5"/>
      <c r="F67" s="5"/>
      <c r="G67" s="47"/>
      <c r="H67" s="6"/>
      <c r="I67" s="6"/>
      <c r="J67" s="6"/>
      <c r="K67" s="6"/>
      <c r="L67" s="6"/>
      <c r="M67" s="6"/>
      <c r="N67" s="6"/>
      <c r="O67" s="6"/>
      <c r="P67" s="7"/>
      <c r="Q67" s="7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7"/>
      <c r="AY67" s="7"/>
      <c r="AZ67" s="7"/>
      <c r="BA67" s="7"/>
      <c r="BB67" s="7"/>
      <c r="BC67" s="7"/>
      <c r="BD67" s="7"/>
      <c r="BE67" s="7"/>
      <c r="BF67" s="22">
        <f t="shared" si="8"/>
        <v>0</v>
      </c>
      <c r="BG67" s="13"/>
      <c r="BH67" s="21" t="str">
        <f t="shared" si="9"/>
        <v/>
      </c>
      <c r="BI67" s="23" t="str">
        <f t="shared" si="10"/>
        <v/>
      </c>
      <c r="BJ67" s="21" t="str">
        <f t="shared" si="6"/>
        <v/>
      </c>
      <c r="BK67" s="21" t="str">
        <f t="shared" ca="1" si="11"/>
        <v/>
      </c>
      <c r="BL67" s="21" t="str">
        <f t="shared" si="7"/>
        <v/>
      </c>
      <c r="BM67" s="21" t="str">
        <f t="shared" ca="1" si="12"/>
        <v/>
      </c>
      <c r="BN67" s="21" t="str">
        <f>IF(ISNUMBER($BJ67),VLOOKUP($BJ67,'Event Structure'!$A$2:$C$51,2),IF(ISNUMBER($BL67),VLOOKUP($BL67,'Event Structure'!$A$2:$C$51,2),""))</f>
        <v/>
      </c>
      <c r="BO67" s="21" t="str">
        <f>TEXT(IF(ISNUMBER($BJ67),VLOOKUP($BJ67,'Event Structure'!$A$2:$C$51,3)+$BO$1,IF(ISNUMBER($BL67),VLOOKUP($BL67,'Event Structure'!$A$2:$C$51,3)+$BP$1,"")),"##.00")</f>
        <v/>
      </c>
      <c r="BP67" s="21" t="str">
        <f ca="1">IF(ISNUMBER($BK67),VLOOKUP($BK67,'Event Structure'!$A$2:$C$51,2),IF(AND(ISNUMBER($BJ67),ISNUMBER($BL67)),VLOOKUP($BL67,'Event Structure'!$A$2:$C$51,2),IF(ISNUMBER($BM67),VLOOKUP($BM67,'Event Structure'!$A$2:$C$51,2),"")))</f>
        <v/>
      </c>
      <c r="BQ67" s="21" t="str">
        <f ca="1">TEXT(IF(ISNUMBER($BK67),VLOOKUP($BK67,'Event Structure'!$A$2:$C$51,3)+$BO$1,IF(AND(ISNUMBER($BJ67),ISNUMBER($BL67)),VLOOKUP($BL67,'Event Structure'!$A$2:$C$51,3)+$BP$1,IF(ISNUMBER($BM67),VLOOKUP($BM67,'Event Structure'!$A$2:$C$51,3)+$BP$1,""))),"##.00")</f>
        <v/>
      </c>
      <c r="BR67" t="str">
        <f t="shared" si="13"/>
        <v/>
      </c>
    </row>
    <row r="68" spans="1:70">
      <c r="A68" s="3"/>
      <c r="B68" s="3"/>
      <c r="C68" s="4"/>
      <c r="D68" s="5"/>
      <c r="E68" s="5"/>
      <c r="F68" s="5"/>
      <c r="G68" s="47"/>
      <c r="H68" s="6"/>
      <c r="I68" s="6"/>
      <c r="J68" s="6"/>
      <c r="K68" s="6"/>
      <c r="L68" s="6"/>
      <c r="M68" s="6"/>
      <c r="N68" s="6"/>
      <c r="O68" s="6"/>
      <c r="P68" s="7"/>
      <c r="Q68" s="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7"/>
      <c r="AY68" s="7"/>
      <c r="AZ68" s="7"/>
      <c r="BA68" s="7"/>
      <c r="BB68" s="7"/>
      <c r="BC68" s="7"/>
      <c r="BD68" s="7"/>
      <c r="BE68" s="7"/>
      <c r="BF68" s="22">
        <f t="shared" si="8"/>
        <v>0</v>
      </c>
      <c r="BG68" s="13"/>
      <c r="BH68" s="21" t="str">
        <f t="shared" si="9"/>
        <v/>
      </c>
      <c r="BI68" s="23" t="str">
        <f t="shared" si="10"/>
        <v/>
      </c>
      <c r="BJ68" s="21" t="str">
        <f t="shared" si="6"/>
        <v/>
      </c>
      <c r="BK68" s="21" t="str">
        <f t="shared" ca="1" si="11"/>
        <v/>
      </c>
      <c r="BL68" s="21" t="str">
        <f t="shared" si="7"/>
        <v/>
      </c>
      <c r="BM68" s="21" t="str">
        <f t="shared" ca="1" si="12"/>
        <v/>
      </c>
      <c r="BN68" s="21" t="str">
        <f>IF(ISNUMBER($BJ68),VLOOKUP($BJ68,'Event Structure'!$A$2:$C$51,2),IF(ISNUMBER($BL68),VLOOKUP($BL68,'Event Structure'!$A$2:$C$51,2),""))</f>
        <v/>
      </c>
      <c r="BO68" s="21" t="str">
        <f>TEXT(IF(ISNUMBER($BJ68),VLOOKUP($BJ68,'Event Structure'!$A$2:$C$51,3)+$BO$1,IF(ISNUMBER($BL68),VLOOKUP($BL68,'Event Structure'!$A$2:$C$51,3)+$BP$1,"")),"##.00")</f>
        <v/>
      </c>
      <c r="BP68" s="21" t="str">
        <f ca="1">IF(ISNUMBER($BK68),VLOOKUP($BK68,'Event Structure'!$A$2:$C$51,2),IF(AND(ISNUMBER($BJ68),ISNUMBER($BL68)),VLOOKUP($BL68,'Event Structure'!$A$2:$C$51,2),IF(ISNUMBER($BM68),VLOOKUP($BM68,'Event Structure'!$A$2:$C$51,2),"")))</f>
        <v/>
      </c>
      <c r="BQ68" s="21" t="str">
        <f ca="1">TEXT(IF(ISNUMBER($BK68),VLOOKUP($BK68,'Event Structure'!$A$2:$C$51,3)+$BO$1,IF(AND(ISNUMBER($BJ68),ISNUMBER($BL68)),VLOOKUP($BL68,'Event Structure'!$A$2:$C$51,3)+$BP$1,IF(ISNUMBER($BM68),VLOOKUP($BM68,'Event Structure'!$A$2:$C$51,3)+$BP$1,""))),"##.00")</f>
        <v/>
      </c>
      <c r="BR68" t="str">
        <f t="shared" si="13"/>
        <v/>
      </c>
    </row>
    <row r="69" spans="1:70">
      <c r="A69" s="3"/>
      <c r="B69" s="3"/>
      <c r="C69" s="4"/>
      <c r="D69" s="5"/>
      <c r="E69" s="5"/>
      <c r="F69" s="5"/>
      <c r="G69" s="47"/>
      <c r="H69" s="6"/>
      <c r="I69" s="6"/>
      <c r="J69" s="6"/>
      <c r="K69" s="6"/>
      <c r="L69" s="6"/>
      <c r="M69" s="6"/>
      <c r="N69" s="6"/>
      <c r="O69" s="6"/>
      <c r="P69" s="7"/>
      <c r="Q69" s="7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7"/>
      <c r="AY69" s="7"/>
      <c r="AZ69" s="7"/>
      <c r="BA69" s="7"/>
      <c r="BB69" s="7"/>
      <c r="BC69" s="7"/>
      <c r="BD69" s="7"/>
      <c r="BE69" s="7"/>
      <c r="BF69" s="22">
        <f t="shared" si="8"/>
        <v>0</v>
      </c>
      <c r="BG69" s="13"/>
      <c r="BH69" s="21" t="str">
        <f t="shared" si="9"/>
        <v/>
      </c>
      <c r="BI69" s="23" t="str">
        <f t="shared" si="10"/>
        <v/>
      </c>
      <c r="BJ69" s="21" t="str">
        <f t="shared" si="6"/>
        <v/>
      </c>
      <c r="BK69" s="21" t="str">
        <f t="shared" ca="1" si="11"/>
        <v/>
      </c>
      <c r="BL69" s="21" t="str">
        <f t="shared" si="7"/>
        <v/>
      </c>
      <c r="BM69" s="21" t="str">
        <f t="shared" ca="1" si="12"/>
        <v/>
      </c>
      <c r="BN69" s="21" t="str">
        <f>IF(ISNUMBER($BJ69),VLOOKUP($BJ69,'Event Structure'!$A$2:$C$51,2),IF(ISNUMBER($BL69),VLOOKUP($BL69,'Event Structure'!$A$2:$C$51,2),""))</f>
        <v/>
      </c>
      <c r="BO69" s="21" t="str">
        <f>TEXT(IF(ISNUMBER($BJ69),VLOOKUP($BJ69,'Event Structure'!$A$2:$C$51,3)+$BO$1,IF(ISNUMBER($BL69),VLOOKUP($BL69,'Event Structure'!$A$2:$C$51,3)+$BP$1,"")),"##.00")</f>
        <v/>
      </c>
      <c r="BP69" s="21" t="str">
        <f ca="1">IF(ISNUMBER($BK69),VLOOKUP($BK69,'Event Structure'!$A$2:$C$51,2),IF(AND(ISNUMBER($BJ69),ISNUMBER($BL69)),VLOOKUP($BL69,'Event Structure'!$A$2:$C$51,2),IF(ISNUMBER($BM69),VLOOKUP($BM69,'Event Structure'!$A$2:$C$51,2),"")))</f>
        <v/>
      </c>
      <c r="BQ69" s="21" t="str">
        <f ca="1">TEXT(IF(ISNUMBER($BK69),VLOOKUP($BK69,'Event Structure'!$A$2:$C$51,3)+$BO$1,IF(AND(ISNUMBER($BJ69),ISNUMBER($BL69)),VLOOKUP($BL69,'Event Structure'!$A$2:$C$51,3)+$BP$1,IF(ISNUMBER($BM69),VLOOKUP($BM69,'Event Structure'!$A$2:$C$51,3)+$BP$1,""))),"##.00")</f>
        <v/>
      </c>
      <c r="BR69" t="str">
        <f t="shared" si="13"/>
        <v/>
      </c>
    </row>
    <row r="70" spans="1:70">
      <c r="A70" s="3"/>
      <c r="B70" s="3"/>
      <c r="C70" s="4"/>
      <c r="D70" s="5"/>
      <c r="E70" s="5"/>
      <c r="F70" s="5"/>
      <c r="G70" s="47"/>
      <c r="H70" s="6"/>
      <c r="I70" s="6"/>
      <c r="J70" s="6"/>
      <c r="K70" s="6"/>
      <c r="L70" s="6"/>
      <c r="M70" s="6"/>
      <c r="N70" s="6"/>
      <c r="O70" s="6"/>
      <c r="P70" s="7"/>
      <c r="Q70" s="7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7"/>
      <c r="AY70" s="7"/>
      <c r="AZ70" s="7"/>
      <c r="BA70" s="7"/>
      <c r="BB70" s="7"/>
      <c r="BC70" s="7"/>
      <c r="BD70" s="7"/>
      <c r="BE70" s="7"/>
      <c r="BF70" s="22">
        <f t="shared" ref="BF70:BF80" si="14">COUNTIF(H70:BE70,"A")+COUNTIF(H70:BE70,"B")+COUNTIF(H70:BE70,"1")+COUNTIF(H70:BE70,"2")+COUNTIF(H70:BE70,"3")+COUNTIF(H70:BE70,"4")</f>
        <v>0</v>
      </c>
      <c r="BG70" s="13"/>
      <c r="BH70" s="21" t="str">
        <f t="shared" ref="BH70:BH80" si="15">IF(A70&lt;&gt; "",ROW()+$BM$1,"")</f>
        <v/>
      </c>
      <c r="BI70" s="23" t="str">
        <f t="shared" ref="BI70:BI80" si="16">IF(D70="","",D70&amp;"-"&amp;IF(E70&lt;10,"0","")&amp;E70&amp;"-"&amp;IF(F70&lt;10,"0","")&amp;F70)</f>
        <v/>
      </c>
      <c r="BJ70" s="21" t="str">
        <f t="shared" si="6"/>
        <v/>
      </c>
      <c r="BK70" s="21" t="str">
        <f t="shared" ref="BK70:BK80" ca="1" si="17">IF(ISERROR(MATCH("A",OFFSET($H70,0,$BJ70,1,50-$BJ70),0)),"",MATCH("A",OFFSET($H70,0,$BJ70,1,50-$BJ70),0)+$BJ70)</f>
        <v/>
      </c>
      <c r="BL70" s="21" t="str">
        <f t="shared" si="7"/>
        <v/>
      </c>
      <c r="BM70" s="21" t="str">
        <f t="shared" ref="BM70:BM80" ca="1" si="18">IF(ISERROR(MATCH("B",OFFSET($H70,0,$BL70,1,50-$BL70),0)),"",MATCH("B",OFFSET($H70,0,$BL70,1,50-$BL70),0)+$BL70)</f>
        <v/>
      </c>
      <c r="BN70" s="21" t="str">
        <f>IF(ISNUMBER($BJ70),VLOOKUP($BJ70,'Event Structure'!$A$2:$C$51,2),IF(ISNUMBER($BL70),VLOOKUP($BL70,'Event Structure'!$A$2:$C$51,2),""))</f>
        <v/>
      </c>
      <c r="BO70" s="21" t="str">
        <f>TEXT(IF(ISNUMBER($BJ70),VLOOKUP($BJ70,'Event Structure'!$A$2:$C$51,3)+$BO$1,IF(ISNUMBER($BL70),VLOOKUP($BL70,'Event Structure'!$A$2:$C$51,3)+$BP$1,"")),"##.00")</f>
        <v/>
      </c>
      <c r="BP70" s="21" t="str">
        <f ca="1">IF(ISNUMBER($BK70),VLOOKUP($BK70,'Event Structure'!$A$2:$C$51,2),IF(AND(ISNUMBER($BJ70),ISNUMBER($BL70)),VLOOKUP($BL70,'Event Structure'!$A$2:$C$51,2),IF(ISNUMBER($BM70),VLOOKUP($BM70,'Event Structure'!$A$2:$C$51,2),"")))</f>
        <v/>
      </c>
      <c r="BQ70" s="21" t="str">
        <f ca="1">TEXT(IF(ISNUMBER($BK70),VLOOKUP($BK70,'Event Structure'!$A$2:$C$51,3)+$BO$1,IF(AND(ISNUMBER($BJ70),ISNUMBER($BL70)),VLOOKUP($BL70,'Event Structure'!$A$2:$C$51,3)+$BP$1,IF(ISNUMBER($BM70),VLOOKUP($BM70,'Event Structure'!$A$2:$C$51,3)+$BP$1,""))),"##.00")</f>
        <v/>
      </c>
      <c r="BR70" t="str">
        <f t="shared" ref="BR70:BR80" si="19">IF(ISNUMBER(BH70),"&lt;ATHLETE birthdate="""&amp;BI70&amp;""" firstname="""&amp;B70&amp;""" lastname="""&amp;A70&amp;""" gender="""&amp;C70&amp;""" nation="""&amp;"CAN"&amp;""" athleteid="""&amp;BH70&amp;""" &gt; &lt;ENTRIES&gt; "&amp;IF(ISNUMBER(BN70),"&lt;ENTRY entrytime="""&amp;"00:00:"&amp;BO70&amp;""" eventid="""&amp;BN70&amp;""" /&gt; ","")&amp;IF(ISNUMBER(BP70),"&lt;ENTRY entrytime="""&amp;"00:00:"&amp;BQ70&amp;""" eventid="""&amp;BP70&amp;""" /&gt;","")&amp;" &lt;/ENTRIES&gt; &lt;/ATHLETE&gt;","")</f>
        <v/>
      </c>
    </row>
    <row r="71" spans="1:70">
      <c r="A71" s="3"/>
      <c r="B71" s="3"/>
      <c r="C71" s="4"/>
      <c r="D71" s="5"/>
      <c r="E71" s="5"/>
      <c r="F71" s="5"/>
      <c r="G71" s="47"/>
      <c r="H71" s="6"/>
      <c r="I71" s="6"/>
      <c r="J71" s="6"/>
      <c r="K71" s="6"/>
      <c r="L71" s="6"/>
      <c r="M71" s="6"/>
      <c r="N71" s="6"/>
      <c r="O71" s="6"/>
      <c r="P71" s="7"/>
      <c r="Q71" s="7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7"/>
      <c r="AY71" s="7"/>
      <c r="AZ71" s="7"/>
      <c r="BA71" s="7"/>
      <c r="BB71" s="7"/>
      <c r="BC71" s="7"/>
      <c r="BD71" s="7"/>
      <c r="BE71" s="7"/>
      <c r="BF71" s="22">
        <f t="shared" si="14"/>
        <v>0</v>
      </c>
      <c r="BG71" s="13"/>
      <c r="BH71" s="21" t="str">
        <f t="shared" si="15"/>
        <v/>
      </c>
      <c r="BI71" s="23" t="str">
        <f t="shared" si="16"/>
        <v/>
      </c>
      <c r="BJ71" s="21" t="str">
        <f t="shared" si="6"/>
        <v/>
      </c>
      <c r="BK71" s="21" t="str">
        <f t="shared" ca="1" si="17"/>
        <v/>
      </c>
      <c r="BL71" s="21" t="str">
        <f t="shared" si="7"/>
        <v/>
      </c>
      <c r="BM71" s="21" t="str">
        <f t="shared" ca="1" si="18"/>
        <v/>
      </c>
      <c r="BN71" s="21" t="str">
        <f>IF(ISNUMBER($BJ71),VLOOKUP($BJ71,'Event Structure'!$A$2:$C$51,2),IF(ISNUMBER($BL71),VLOOKUP($BL71,'Event Structure'!$A$2:$C$51,2),""))</f>
        <v/>
      </c>
      <c r="BO71" s="21" t="str">
        <f>TEXT(IF(ISNUMBER($BJ71),VLOOKUP($BJ71,'Event Structure'!$A$2:$C$51,3)+$BO$1,IF(ISNUMBER($BL71),VLOOKUP($BL71,'Event Structure'!$A$2:$C$51,3)+$BP$1,"")),"##.00")</f>
        <v/>
      </c>
      <c r="BP71" s="21" t="str">
        <f ca="1">IF(ISNUMBER($BK71),VLOOKUP($BK71,'Event Structure'!$A$2:$C$51,2),IF(AND(ISNUMBER($BJ71),ISNUMBER($BL71)),VLOOKUP($BL71,'Event Structure'!$A$2:$C$51,2),IF(ISNUMBER($BM71),VLOOKUP($BM71,'Event Structure'!$A$2:$C$51,2),"")))</f>
        <v/>
      </c>
      <c r="BQ71" s="21" t="str">
        <f ca="1">TEXT(IF(ISNUMBER($BK71),VLOOKUP($BK71,'Event Structure'!$A$2:$C$51,3)+$BO$1,IF(AND(ISNUMBER($BJ71),ISNUMBER($BL71)),VLOOKUP($BL71,'Event Structure'!$A$2:$C$51,3)+$BP$1,IF(ISNUMBER($BM71),VLOOKUP($BM71,'Event Structure'!$A$2:$C$51,3)+$BP$1,""))),"##.00")</f>
        <v/>
      </c>
      <c r="BR71" t="str">
        <f t="shared" si="19"/>
        <v/>
      </c>
    </row>
    <row r="72" spans="1:70">
      <c r="A72" s="3"/>
      <c r="B72" s="3"/>
      <c r="C72" s="4"/>
      <c r="D72" s="5"/>
      <c r="E72" s="5"/>
      <c r="F72" s="5"/>
      <c r="G72" s="47"/>
      <c r="H72" s="6"/>
      <c r="I72" s="6"/>
      <c r="J72" s="6"/>
      <c r="K72" s="6"/>
      <c r="L72" s="6"/>
      <c r="M72" s="6"/>
      <c r="N72" s="6"/>
      <c r="O72" s="6"/>
      <c r="P72" s="7"/>
      <c r="Q72" s="7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7"/>
      <c r="AY72" s="7"/>
      <c r="AZ72" s="7"/>
      <c r="BA72" s="7"/>
      <c r="BB72" s="7"/>
      <c r="BC72" s="7"/>
      <c r="BD72" s="7"/>
      <c r="BE72" s="7"/>
      <c r="BF72" s="22">
        <f t="shared" si="14"/>
        <v>0</v>
      </c>
      <c r="BG72" s="13"/>
      <c r="BH72" s="21" t="str">
        <f t="shared" si="15"/>
        <v/>
      </c>
      <c r="BI72" s="23" t="str">
        <f t="shared" si="16"/>
        <v/>
      </c>
      <c r="BJ72" s="21" t="str">
        <f t="shared" si="6"/>
        <v/>
      </c>
      <c r="BK72" s="21" t="str">
        <f t="shared" ca="1" si="17"/>
        <v/>
      </c>
      <c r="BL72" s="21" t="str">
        <f t="shared" si="7"/>
        <v/>
      </c>
      <c r="BM72" s="21" t="str">
        <f t="shared" ca="1" si="18"/>
        <v/>
      </c>
      <c r="BN72" s="21" t="str">
        <f>IF(ISNUMBER($BJ72),VLOOKUP($BJ72,'Event Structure'!$A$2:$C$51,2),IF(ISNUMBER($BL72),VLOOKUP($BL72,'Event Structure'!$A$2:$C$51,2),""))</f>
        <v/>
      </c>
      <c r="BO72" s="21" t="str">
        <f>TEXT(IF(ISNUMBER($BJ72),VLOOKUP($BJ72,'Event Structure'!$A$2:$C$51,3)+$BO$1,IF(ISNUMBER($BL72),VLOOKUP($BL72,'Event Structure'!$A$2:$C$51,3)+$BP$1,"")),"##.00")</f>
        <v/>
      </c>
      <c r="BP72" s="21" t="str">
        <f ca="1">IF(ISNUMBER($BK72),VLOOKUP($BK72,'Event Structure'!$A$2:$C$51,2),IF(AND(ISNUMBER($BJ72),ISNUMBER($BL72)),VLOOKUP($BL72,'Event Structure'!$A$2:$C$51,2),IF(ISNUMBER($BM72),VLOOKUP($BM72,'Event Structure'!$A$2:$C$51,2),"")))</f>
        <v/>
      </c>
      <c r="BQ72" s="21" t="str">
        <f ca="1">TEXT(IF(ISNUMBER($BK72),VLOOKUP($BK72,'Event Structure'!$A$2:$C$51,3)+$BO$1,IF(AND(ISNUMBER($BJ72),ISNUMBER($BL72)),VLOOKUP($BL72,'Event Structure'!$A$2:$C$51,3)+$BP$1,IF(ISNUMBER($BM72),VLOOKUP($BM72,'Event Structure'!$A$2:$C$51,3)+$BP$1,""))),"##.00")</f>
        <v/>
      </c>
      <c r="BR72" t="str">
        <f t="shared" si="19"/>
        <v/>
      </c>
    </row>
    <row r="73" spans="1:70">
      <c r="A73" s="3"/>
      <c r="B73" s="3"/>
      <c r="C73" s="4"/>
      <c r="D73" s="5"/>
      <c r="E73" s="5"/>
      <c r="F73" s="5"/>
      <c r="G73" s="47"/>
      <c r="H73" s="6"/>
      <c r="I73" s="6"/>
      <c r="J73" s="6"/>
      <c r="K73" s="6"/>
      <c r="L73" s="6"/>
      <c r="M73" s="6"/>
      <c r="N73" s="6"/>
      <c r="O73" s="6"/>
      <c r="P73" s="7"/>
      <c r="Q73" s="7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7"/>
      <c r="AY73" s="7"/>
      <c r="AZ73" s="7"/>
      <c r="BA73" s="7"/>
      <c r="BB73" s="7"/>
      <c r="BC73" s="7"/>
      <c r="BD73" s="7"/>
      <c r="BE73" s="7"/>
      <c r="BF73" s="22">
        <f t="shared" si="14"/>
        <v>0</v>
      </c>
      <c r="BG73" s="13"/>
      <c r="BH73" s="21" t="str">
        <f t="shared" si="15"/>
        <v/>
      </c>
      <c r="BI73" s="23" t="str">
        <f t="shared" si="16"/>
        <v/>
      </c>
      <c r="BJ73" s="21" t="str">
        <f t="shared" si="6"/>
        <v/>
      </c>
      <c r="BK73" s="21" t="str">
        <f t="shared" ca="1" si="17"/>
        <v/>
      </c>
      <c r="BL73" s="21" t="str">
        <f t="shared" si="7"/>
        <v/>
      </c>
      <c r="BM73" s="21" t="str">
        <f t="shared" ca="1" si="18"/>
        <v/>
      </c>
      <c r="BN73" s="21" t="str">
        <f>IF(ISNUMBER($BJ73),VLOOKUP($BJ73,'Event Structure'!$A$2:$C$51,2),IF(ISNUMBER($BL73),VLOOKUP($BL73,'Event Structure'!$A$2:$C$51,2),""))</f>
        <v/>
      </c>
      <c r="BO73" s="21" t="str">
        <f>TEXT(IF(ISNUMBER($BJ73),VLOOKUP($BJ73,'Event Structure'!$A$2:$C$51,3)+$BO$1,IF(ISNUMBER($BL73),VLOOKUP($BL73,'Event Structure'!$A$2:$C$51,3)+$BP$1,"")),"##.00")</f>
        <v/>
      </c>
      <c r="BP73" s="21" t="str">
        <f ca="1">IF(ISNUMBER($BK73),VLOOKUP($BK73,'Event Structure'!$A$2:$C$51,2),IF(AND(ISNUMBER($BJ73),ISNUMBER($BL73)),VLOOKUP($BL73,'Event Structure'!$A$2:$C$51,2),IF(ISNUMBER($BM73),VLOOKUP($BM73,'Event Structure'!$A$2:$C$51,2),"")))</f>
        <v/>
      </c>
      <c r="BQ73" s="21" t="str">
        <f ca="1">TEXT(IF(ISNUMBER($BK73),VLOOKUP($BK73,'Event Structure'!$A$2:$C$51,3)+$BO$1,IF(AND(ISNUMBER($BJ73),ISNUMBER($BL73)),VLOOKUP($BL73,'Event Structure'!$A$2:$C$51,3)+$BP$1,IF(ISNUMBER($BM73),VLOOKUP($BM73,'Event Structure'!$A$2:$C$51,3)+$BP$1,""))),"##.00")</f>
        <v/>
      </c>
      <c r="BR73" t="str">
        <f t="shared" si="19"/>
        <v/>
      </c>
    </row>
    <row r="74" spans="1:70">
      <c r="A74" s="3"/>
      <c r="B74" s="3"/>
      <c r="C74" s="4"/>
      <c r="D74" s="5"/>
      <c r="E74" s="5"/>
      <c r="F74" s="5"/>
      <c r="G74" s="47"/>
      <c r="H74" s="6"/>
      <c r="I74" s="6"/>
      <c r="J74" s="6"/>
      <c r="K74" s="6"/>
      <c r="L74" s="6"/>
      <c r="M74" s="6"/>
      <c r="N74" s="6"/>
      <c r="O74" s="6"/>
      <c r="P74" s="7"/>
      <c r="Q74" s="7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7"/>
      <c r="AY74" s="7"/>
      <c r="AZ74" s="7"/>
      <c r="BA74" s="7"/>
      <c r="BB74" s="7"/>
      <c r="BC74" s="7"/>
      <c r="BD74" s="7"/>
      <c r="BE74" s="7"/>
      <c r="BF74" s="22">
        <f t="shared" si="14"/>
        <v>0</v>
      </c>
      <c r="BG74" s="13"/>
      <c r="BH74" s="21" t="str">
        <f t="shared" si="15"/>
        <v/>
      </c>
      <c r="BI74" s="23" t="str">
        <f t="shared" si="16"/>
        <v/>
      </c>
      <c r="BJ74" s="21" t="str">
        <f t="shared" si="6"/>
        <v/>
      </c>
      <c r="BK74" s="21" t="str">
        <f t="shared" ca="1" si="17"/>
        <v/>
      </c>
      <c r="BL74" s="21" t="str">
        <f t="shared" si="7"/>
        <v/>
      </c>
      <c r="BM74" s="21" t="str">
        <f t="shared" ca="1" si="18"/>
        <v/>
      </c>
      <c r="BN74" s="21" t="str">
        <f>IF(ISNUMBER($BJ74),VLOOKUP($BJ74,'Event Structure'!$A$2:$C$51,2),IF(ISNUMBER($BL74),VLOOKUP($BL74,'Event Structure'!$A$2:$C$51,2),""))</f>
        <v/>
      </c>
      <c r="BO74" s="21" t="str">
        <f>TEXT(IF(ISNUMBER($BJ74),VLOOKUP($BJ74,'Event Structure'!$A$2:$C$51,3)+$BO$1,IF(ISNUMBER($BL74),VLOOKUP($BL74,'Event Structure'!$A$2:$C$51,3)+$BP$1,"")),"##.00")</f>
        <v/>
      </c>
      <c r="BP74" s="21" t="str">
        <f ca="1">IF(ISNUMBER($BK74),VLOOKUP($BK74,'Event Structure'!$A$2:$C$51,2),IF(AND(ISNUMBER($BJ74),ISNUMBER($BL74)),VLOOKUP($BL74,'Event Structure'!$A$2:$C$51,2),IF(ISNUMBER($BM74),VLOOKUP($BM74,'Event Structure'!$A$2:$C$51,2),"")))</f>
        <v/>
      </c>
      <c r="BQ74" s="21" t="str">
        <f ca="1">TEXT(IF(ISNUMBER($BK74),VLOOKUP($BK74,'Event Structure'!$A$2:$C$51,3)+$BO$1,IF(AND(ISNUMBER($BJ74),ISNUMBER($BL74)),VLOOKUP($BL74,'Event Structure'!$A$2:$C$51,3)+$BP$1,IF(ISNUMBER($BM74),VLOOKUP($BM74,'Event Structure'!$A$2:$C$51,3)+$BP$1,""))),"##.00")</f>
        <v/>
      </c>
      <c r="BR74" t="str">
        <f t="shared" si="19"/>
        <v/>
      </c>
    </row>
    <row r="75" spans="1:70">
      <c r="A75" s="3"/>
      <c r="B75" s="3"/>
      <c r="C75" s="4"/>
      <c r="D75" s="5"/>
      <c r="E75" s="5"/>
      <c r="F75" s="5"/>
      <c r="G75" s="47"/>
      <c r="H75" s="6"/>
      <c r="I75" s="6"/>
      <c r="J75" s="6"/>
      <c r="K75" s="6"/>
      <c r="L75" s="6"/>
      <c r="M75" s="6"/>
      <c r="N75" s="6"/>
      <c r="O75" s="6"/>
      <c r="P75" s="7"/>
      <c r="Q75" s="7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7"/>
      <c r="AY75" s="7"/>
      <c r="AZ75" s="7"/>
      <c r="BA75" s="7"/>
      <c r="BB75" s="7"/>
      <c r="BC75" s="7"/>
      <c r="BD75" s="7"/>
      <c r="BE75" s="7"/>
      <c r="BF75" s="22">
        <f t="shared" si="14"/>
        <v>0</v>
      </c>
      <c r="BG75" s="13"/>
      <c r="BH75" s="21" t="str">
        <f t="shared" si="15"/>
        <v/>
      </c>
      <c r="BI75" s="23" t="str">
        <f t="shared" si="16"/>
        <v/>
      </c>
      <c r="BJ75" s="21" t="str">
        <f t="shared" si="6"/>
        <v/>
      </c>
      <c r="BK75" s="21" t="str">
        <f t="shared" ca="1" si="17"/>
        <v/>
      </c>
      <c r="BL75" s="21" t="str">
        <f t="shared" si="7"/>
        <v/>
      </c>
      <c r="BM75" s="21" t="str">
        <f t="shared" ca="1" si="18"/>
        <v/>
      </c>
      <c r="BN75" s="21" t="str">
        <f>IF(ISNUMBER($BJ75),VLOOKUP($BJ75,'Event Structure'!$A$2:$C$51,2),IF(ISNUMBER($BL75),VLOOKUP($BL75,'Event Structure'!$A$2:$C$51,2),""))</f>
        <v/>
      </c>
      <c r="BO75" s="21" t="str">
        <f>TEXT(IF(ISNUMBER($BJ75),VLOOKUP($BJ75,'Event Structure'!$A$2:$C$51,3)+$BO$1,IF(ISNUMBER($BL75),VLOOKUP($BL75,'Event Structure'!$A$2:$C$51,3)+$BP$1,"")),"##.00")</f>
        <v/>
      </c>
      <c r="BP75" s="21" t="str">
        <f ca="1">IF(ISNUMBER($BK75),VLOOKUP($BK75,'Event Structure'!$A$2:$C$51,2),IF(AND(ISNUMBER($BJ75),ISNUMBER($BL75)),VLOOKUP($BL75,'Event Structure'!$A$2:$C$51,2),IF(ISNUMBER($BM75),VLOOKUP($BM75,'Event Structure'!$A$2:$C$51,2),"")))</f>
        <v/>
      </c>
      <c r="BQ75" s="21" t="str">
        <f ca="1">TEXT(IF(ISNUMBER($BK75),VLOOKUP($BK75,'Event Structure'!$A$2:$C$51,3)+$BO$1,IF(AND(ISNUMBER($BJ75),ISNUMBER($BL75)),VLOOKUP($BL75,'Event Structure'!$A$2:$C$51,3)+$BP$1,IF(ISNUMBER($BM75),VLOOKUP($BM75,'Event Structure'!$A$2:$C$51,3)+$BP$1,""))),"##.00")</f>
        <v/>
      </c>
      <c r="BR75" t="str">
        <f t="shared" si="19"/>
        <v/>
      </c>
    </row>
    <row r="76" spans="1:70">
      <c r="A76" s="3"/>
      <c r="B76" s="3"/>
      <c r="C76" s="4"/>
      <c r="D76" s="5"/>
      <c r="E76" s="5"/>
      <c r="F76" s="5"/>
      <c r="G76" s="47"/>
      <c r="H76" s="6"/>
      <c r="I76" s="6"/>
      <c r="J76" s="6"/>
      <c r="K76" s="6"/>
      <c r="L76" s="6"/>
      <c r="M76" s="6"/>
      <c r="N76" s="6"/>
      <c r="O76" s="6"/>
      <c r="P76" s="7"/>
      <c r="Q76" s="7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7"/>
      <c r="AY76" s="7"/>
      <c r="AZ76" s="7"/>
      <c r="BA76" s="7"/>
      <c r="BB76" s="7"/>
      <c r="BC76" s="7"/>
      <c r="BD76" s="7"/>
      <c r="BE76" s="7"/>
      <c r="BF76" s="22">
        <f t="shared" si="14"/>
        <v>0</v>
      </c>
      <c r="BG76" s="13"/>
      <c r="BH76" s="21" t="str">
        <f t="shared" si="15"/>
        <v/>
      </c>
      <c r="BI76" s="23" t="str">
        <f t="shared" si="16"/>
        <v/>
      </c>
      <c r="BJ76" s="21" t="str">
        <f t="shared" si="6"/>
        <v/>
      </c>
      <c r="BK76" s="21" t="str">
        <f t="shared" ca="1" si="17"/>
        <v/>
      </c>
      <c r="BL76" s="21" t="str">
        <f t="shared" si="7"/>
        <v/>
      </c>
      <c r="BM76" s="21" t="str">
        <f t="shared" ca="1" si="18"/>
        <v/>
      </c>
      <c r="BN76" s="21" t="str">
        <f>IF(ISNUMBER($BJ76),VLOOKUP($BJ76,'Event Structure'!$A$2:$C$51,2),IF(ISNUMBER($BL76),VLOOKUP($BL76,'Event Structure'!$A$2:$C$51,2),""))</f>
        <v/>
      </c>
      <c r="BO76" s="21" t="str">
        <f>TEXT(IF(ISNUMBER($BJ76),VLOOKUP($BJ76,'Event Structure'!$A$2:$C$51,3)+$BO$1,IF(ISNUMBER($BL76),VLOOKUP($BL76,'Event Structure'!$A$2:$C$51,3)+$BP$1,"")),"##.00")</f>
        <v/>
      </c>
      <c r="BP76" s="21" t="str">
        <f ca="1">IF(ISNUMBER($BK76),VLOOKUP($BK76,'Event Structure'!$A$2:$C$51,2),IF(AND(ISNUMBER($BJ76),ISNUMBER($BL76)),VLOOKUP($BL76,'Event Structure'!$A$2:$C$51,2),IF(ISNUMBER($BM76),VLOOKUP($BM76,'Event Structure'!$A$2:$C$51,2),"")))</f>
        <v/>
      </c>
      <c r="BQ76" s="21" t="str">
        <f ca="1">TEXT(IF(ISNUMBER($BK76),VLOOKUP($BK76,'Event Structure'!$A$2:$C$51,3)+$BO$1,IF(AND(ISNUMBER($BJ76),ISNUMBER($BL76)),VLOOKUP($BL76,'Event Structure'!$A$2:$C$51,3)+$BP$1,IF(ISNUMBER($BM76),VLOOKUP($BM76,'Event Structure'!$A$2:$C$51,3)+$BP$1,""))),"##.00")</f>
        <v/>
      </c>
      <c r="BR76" t="str">
        <f t="shared" si="19"/>
        <v/>
      </c>
    </row>
    <row r="77" spans="1:70">
      <c r="A77" s="3"/>
      <c r="B77" s="3"/>
      <c r="C77" s="4"/>
      <c r="D77" s="5"/>
      <c r="E77" s="5"/>
      <c r="F77" s="5"/>
      <c r="G77" s="47"/>
      <c r="H77" s="6"/>
      <c r="I77" s="6"/>
      <c r="J77" s="6"/>
      <c r="K77" s="6"/>
      <c r="L77" s="6"/>
      <c r="M77" s="6"/>
      <c r="N77" s="6"/>
      <c r="O77" s="6"/>
      <c r="P77" s="7"/>
      <c r="Q77" s="7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7"/>
      <c r="AY77" s="7"/>
      <c r="AZ77" s="7"/>
      <c r="BA77" s="7"/>
      <c r="BB77" s="7"/>
      <c r="BC77" s="7"/>
      <c r="BD77" s="7"/>
      <c r="BE77" s="7"/>
      <c r="BF77" s="22">
        <f t="shared" si="14"/>
        <v>0</v>
      </c>
      <c r="BG77" s="13"/>
      <c r="BH77" s="21" t="str">
        <f t="shared" si="15"/>
        <v/>
      </c>
      <c r="BI77" s="23" t="str">
        <f t="shared" si="16"/>
        <v/>
      </c>
      <c r="BJ77" s="21" t="str">
        <f t="shared" si="6"/>
        <v/>
      </c>
      <c r="BK77" s="21" t="str">
        <f t="shared" ca="1" si="17"/>
        <v/>
      </c>
      <c r="BL77" s="21" t="str">
        <f t="shared" si="7"/>
        <v/>
      </c>
      <c r="BM77" s="21" t="str">
        <f t="shared" ca="1" si="18"/>
        <v/>
      </c>
      <c r="BN77" s="21" t="str">
        <f>IF(ISNUMBER($BJ77),VLOOKUP($BJ77,'Event Structure'!$A$2:$C$51,2),IF(ISNUMBER($BL77),VLOOKUP($BL77,'Event Structure'!$A$2:$C$51,2),""))</f>
        <v/>
      </c>
      <c r="BO77" s="21" t="str">
        <f>TEXT(IF(ISNUMBER($BJ77),VLOOKUP($BJ77,'Event Structure'!$A$2:$C$51,3)+$BO$1,IF(ISNUMBER($BL77),VLOOKUP($BL77,'Event Structure'!$A$2:$C$51,3)+$BP$1,"")),"##.00")</f>
        <v/>
      </c>
      <c r="BP77" s="21" t="str">
        <f ca="1">IF(ISNUMBER($BK77),VLOOKUP($BK77,'Event Structure'!$A$2:$C$51,2),IF(AND(ISNUMBER($BJ77),ISNUMBER($BL77)),VLOOKUP($BL77,'Event Structure'!$A$2:$C$51,2),IF(ISNUMBER($BM77),VLOOKUP($BM77,'Event Structure'!$A$2:$C$51,2),"")))</f>
        <v/>
      </c>
      <c r="BQ77" s="21" t="str">
        <f ca="1">TEXT(IF(ISNUMBER($BK77),VLOOKUP($BK77,'Event Structure'!$A$2:$C$51,3)+$BO$1,IF(AND(ISNUMBER($BJ77),ISNUMBER($BL77)),VLOOKUP($BL77,'Event Structure'!$A$2:$C$51,3)+$BP$1,IF(ISNUMBER($BM77),VLOOKUP($BM77,'Event Structure'!$A$2:$C$51,3)+$BP$1,""))),"##.00")</f>
        <v/>
      </c>
      <c r="BR77" t="str">
        <f t="shared" si="19"/>
        <v/>
      </c>
    </row>
    <row r="78" spans="1:70">
      <c r="A78" s="3"/>
      <c r="B78" s="3"/>
      <c r="C78" s="4"/>
      <c r="D78" s="5"/>
      <c r="E78" s="5"/>
      <c r="F78" s="5"/>
      <c r="G78" s="47"/>
      <c r="H78" s="6"/>
      <c r="I78" s="6"/>
      <c r="J78" s="6"/>
      <c r="K78" s="6"/>
      <c r="L78" s="6"/>
      <c r="M78" s="6"/>
      <c r="N78" s="6"/>
      <c r="O78" s="6"/>
      <c r="P78" s="7"/>
      <c r="Q78" s="7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7"/>
      <c r="AY78" s="7"/>
      <c r="AZ78" s="7"/>
      <c r="BA78" s="7"/>
      <c r="BB78" s="7"/>
      <c r="BC78" s="7"/>
      <c r="BD78" s="7"/>
      <c r="BE78" s="7"/>
      <c r="BF78" s="22">
        <f t="shared" si="14"/>
        <v>0</v>
      </c>
      <c r="BG78" s="13"/>
      <c r="BH78" s="21" t="str">
        <f t="shared" si="15"/>
        <v/>
      </c>
      <c r="BI78" s="23" t="str">
        <f t="shared" si="16"/>
        <v/>
      </c>
      <c r="BJ78" s="21" t="str">
        <f t="shared" si="6"/>
        <v/>
      </c>
      <c r="BK78" s="21" t="str">
        <f t="shared" ca="1" si="17"/>
        <v/>
      </c>
      <c r="BL78" s="21" t="str">
        <f t="shared" si="7"/>
        <v/>
      </c>
      <c r="BM78" s="21" t="str">
        <f t="shared" ca="1" si="18"/>
        <v/>
      </c>
      <c r="BN78" s="21" t="str">
        <f>IF(ISNUMBER($BJ78),VLOOKUP($BJ78,'Event Structure'!$A$2:$C$51,2),IF(ISNUMBER($BL78),VLOOKUP($BL78,'Event Structure'!$A$2:$C$51,2),""))</f>
        <v/>
      </c>
      <c r="BO78" s="21" t="str">
        <f>TEXT(IF(ISNUMBER($BJ78),VLOOKUP($BJ78,'Event Structure'!$A$2:$C$51,3)+$BO$1,IF(ISNUMBER($BL78),VLOOKUP($BL78,'Event Structure'!$A$2:$C$51,3)+$BP$1,"")),"##.00")</f>
        <v/>
      </c>
      <c r="BP78" s="21" t="str">
        <f ca="1">IF(ISNUMBER($BK78),VLOOKUP($BK78,'Event Structure'!$A$2:$C$51,2),IF(AND(ISNUMBER($BJ78),ISNUMBER($BL78)),VLOOKUP($BL78,'Event Structure'!$A$2:$C$51,2),IF(ISNUMBER($BM78),VLOOKUP($BM78,'Event Structure'!$A$2:$C$51,2),"")))</f>
        <v/>
      </c>
      <c r="BQ78" s="21" t="str">
        <f ca="1">TEXT(IF(ISNUMBER($BK78),VLOOKUP($BK78,'Event Structure'!$A$2:$C$51,3)+$BO$1,IF(AND(ISNUMBER($BJ78),ISNUMBER($BL78)),VLOOKUP($BL78,'Event Structure'!$A$2:$C$51,3)+$BP$1,IF(ISNUMBER($BM78),VLOOKUP($BM78,'Event Structure'!$A$2:$C$51,3)+$BP$1,""))),"##.00")</f>
        <v/>
      </c>
      <c r="BR78" t="str">
        <f t="shared" si="19"/>
        <v/>
      </c>
    </row>
    <row r="79" spans="1:70">
      <c r="A79" s="3"/>
      <c r="B79" s="3"/>
      <c r="C79" s="4"/>
      <c r="D79" s="5"/>
      <c r="E79" s="5"/>
      <c r="F79" s="5"/>
      <c r="G79" s="47"/>
      <c r="H79" s="6"/>
      <c r="I79" s="6"/>
      <c r="J79" s="6"/>
      <c r="K79" s="6"/>
      <c r="L79" s="6"/>
      <c r="M79" s="6"/>
      <c r="N79" s="6"/>
      <c r="O79" s="6"/>
      <c r="P79" s="7"/>
      <c r="Q79" s="7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7"/>
      <c r="AY79" s="7"/>
      <c r="AZ79" s="7"/>
      <c r="BA79" s="7"/>
      <c r="BB79" s="7"/>
      <c r="BC79" s="7"/>
      <c r="BD79" s="7"/>
      <c r="BE79" s="7"/>
      <c r="BF79" s="22">
        <f t="shared" si="14"/>
        <v>0</v>
      </c>
      <c r="BG79" s="13"/>
      <c r="BH79" s="21" t="str">
        <f t="shared" si="15"/>
        <v/>
      </c>
      <c r="BI79" s="23" t="str">
        <f t="shared" si="16"/>
        <v/>
      </c>
      <c r="BJ79" s="21" t="str">
        <f t="shared" si="6"/>
        <v/>
      </c>
      <c r="BK79" s="21" t="str">
        <f t="shared" ca="1" si="17"/>
        <v/>
      </c>
      <c r="BL79" s="21" t="str">
        <f t="shared" si="7"/>
        <v/>
      </c>
      <c r="BM79" s="21" t="str">
        <f t="shared" ca="1" si="18"/>
        <v/>
      </c>
      <c r="BN79" s="21" t="str">
        <f>IF(ISNUMBER($BJ79),VLOOKUP($BJ79,'Event Structure'!$A$2:$C$51,2),IF(ISNUMBER($BL79),VLOOKUP($BL79,'Event Structure'!$A$2:$C$51,2),""))</f>
        <v/>
      </c>
      <c r="BO79" s="21" t="str">
        <f>TEXT(IF(ISNUMBER($BJ79),VLOOKUP($BJ79,'Event Structure'!$A$2:$C$51,3)+$BO$1,IF(ISNUMBER($BL79),VLOOKUP($BL79,'Event Structure'!$A$2:$C$51,3)+$BP$1,"")),"##.00")</f>
        <v/>
      </c>
      <c r="BP79" s="21" t="str">
        <f ca="1">IF(ISNUMBER($BK79),VLOOKUP($BK79,'Event Structure'!$A$2:$C$51,2),IF(AND(ISNUMBER($BJ79),ISNUMBER($BL79)),VLOOKUP($BL79,'Event Structure'!$A$2:$C$51,2),IF(ISNUMBER($BM79),VLOOKUP($BM79,'Event Structure'!$A$2:$C$51,2),"")))</f>
        <v/>
      </c>
      <c r="BQ79" s="21" t="str">
        <f ca="1">TEXT(IF(ISNUMBER($BK79),VLOOKUP($BK79,'Event Structure'!$A$2:$C$51,3)+$BO$1,IF(AND(ISNUMBER($BJ79),ISNUMBER($BL79)),VLOOKUP($BL79,'Event Structure'!$A$2:$C$51,3)+$BP$1,IF(ISNUMBER($BM79),VLOOKUP($BM79,'Event Structure'!$A$2:$C$51,3)+$BP$1,""))),"##.00")</f>
        <v/>
      </c>
      <c r="BR79" t="str">
        <f t="shared" si="19"/>
        <v/>
      </c>
    </row>
    <row r="80" spans="1:70">
      <c r="A80" s="3"/>
      <c r="B80" s="3"/>
      <c r="C80" s="4"/>
      <c r="D80" s="5"/>
      <c r="E80" s="5"/>
      <c r="F80" s="5"/>
      <c r="G80" s="47"/>
      <c r="H80" s="6"/>
      <c r="I80" s="6"/>
      <c r="J80" s="6"/>
      <c r="K80" s="6"/>
      <c r="L80" s="6"/>
      <c r="M80" s="6"/>
      <c r="N80" s="6"/>
      <c r="O80" s="6"/>
      <c r="P80" s="7"/>
      <c r="Q80" s="7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7"/>
      <c r="AY80" s="7"/>
      <c r="AZ80" s="7"/>
      <c r="BA80" s="7"/>
      <c r="BB80" s="7"/>
      <c r="BC80" s="7"/>
      <c r="BD80" s="7"/>
      <c r="BE80" s="7"/>
      <c r="BF80" s="22">
        <f t="shared" si="14"/>
        <v>0</v>
      </c>
      <c r="BG80" s="13"/>
      <c r="BH80" s="21" t="str">
        <f t="shared" si="15"/>
        <v/>
      </c>
      <c r="BI80" s="23" t="str">
        <f t="shared" si="16"/>
        <v/>
      </c>
      <c r="BJ80" s="21" t="str">
        <f t="shared" ref="BJ80" si="20">IF(ISERROR(MATCH("A",$H80:$BE80,0)),"",MATCH("A",$H80:$BE80,0))</f>
        <v/>
      </c>
      <c r="BK80" s="21" t="str">
        <f t="shared" ca="1" si="17"/>
        <v/>
      </c>
      <c r="BL80" s="21" t="str">
        <f t="shared" ref="BL80" si="21">IF(ISERROR(MATCH("B",$H80:$BE80,0)),"",MATCH("B",$H80:$BE80,0))</f>
        <v/>
      </c>
      <c r="BM80" s="21" t="str">
        <f t="shared" ca="1" si="18"/>
        <v/>
      </c>
      <c r="BN80" s="21" t="str">
        <f>IF(ISNUMBER($BJ80),VLOOKUP($BJ80,'Event Structure'!$A$2:$C$51,2),IF(ISNUMBER($BL80),VLOOKUP($BL80,'Event Structure'!$A$2:$C$51,2),""))</f>
        <v/>
      </c>
      <c r="BO80" s="21" t="str">
        <f>TEXT(IF(ISNUMBER($BJ80),VLOOKUP($BJ80,'Event Structure'!$A$2:$C$51,3)+$BO$1,IF(ISNUMBER($BL80),VLOOKUP($BL80,'Event Structure'!$A$2:$C$51,3)+$BP$1,"")),"##.00")</f>
        <v/>
      </c>
      <c r="BP80" s="21" t="str">
        <f ca="1">IF(ISNUMBER($BK80),VLOOKUP($BK80,'Event Structure'!$A$2:$C$51,2),IF(AND(ISNUMBER($BJ80),ISNUMBER($BL80)),VLOOKUP($BL80,'Event Structure'!$A$2:$C$51,2),IF(ISNUMBER($BM80),VLOOKUP($BM80,'Event Structure'!$A$2:$C$51,2),"")))</f>
        <v/>
      </c>
      <c r="BQ80" s="21" t="str">
        <f ca="1">TEXT(IF(ISNUMBER($BK80),VLOOKUP($BK80,'Event Structure'!$A$2:$C$51,3)+$BO$1,IF(AND(ISNUMBER($BJ80),ISNUMBER($BL80)),VLOOKUP($BL80,'Event Structure'!$A$2:$C$51,3)+$BP$1,IF(ISNUMBER($BM80),VLOOKUP($BM80,'Event Structure'!$A$2:$C$51,3)+$BP$1,""))),"##.00")</f>
        <v/>
      </c>
      <c r="BR80" t="str">
        <f t="shared" si="19"/>
        <v/>
      </c>
    </row>
    <row r="81" spans="1:70">
      <c r="A81" s="65" t="s">
        <v>45</v>
      </c>
      <c r="B81" s="65"/>
      <c r="C81" s="65"/>
      <c r="D81" s="65"/>
      <c r="E81" s="65"/>
      <c r="F81" s="66"/>
      <c r="G81" s="46"/>
      <c r="H81" s="22">
        <f t="shared" ref="H81:O81" si="22">COUNTIF(H6:H80,"A*")+COUNTIF(H6:H80,"B*")</f>
        <v>0</v>
      </c>
      <c r="I81" s="22">
        <f t="shared" si="22"/>
        <v>0</v>
      </c>
      <c r="J81" s="22">
        <f t="shared" si="22"/>
        <v>0</v>
      </c>
      <c r="K81" s="22">
        <f t="shared" si="22"/>
        <v>0</v>
      </c>
      <c r="L81" s="22">
        <f t="shared" si="22"/>
        <v>0</v>
      </c>
      <c r="M81" s="22">
        <f t="shared" si="22"/>
        <v>0</v>
      </c>
      <c r="N81" s="22">
        <f t="shared" si="22"/>
        <v>0</v>
      </c>
      <c r="O81" s="22">
        <f t="shared" si="22"/>
        <v>0</v>
      </c>
      <c r="P81" s="22">
        <f>COUNT(P6:P80)</f>
        <v>0</v>
      </c>
      <c r="Q81" s="22">
        <f>COUNT(Q6:Q80)</f>
        <v>0</v>
      </c>
      <c r="R81" s="22">
        <f t="shared" ref="R81:AW81" si="23">COUNTIF(R6:R80,"A*")+COUNTIF(R6:R80,"B*")</f>
        <v>0</v>
      </c>
      <c r="S81" s="22">
        <f t="shared" si="23"/>
        <v>0</v>
      </c>
      <c r="T81" s="22">
        <f t="shared" si="23"/>
        <v>0</v>
      </c>
      <c r="U81" s="22">
        <f t="shared" si="23"/>
        <v>0</v>
      </c>
      <c r="V81" s="22">
        <f t="shared" si="23"/>
        <v>0</v>
      </c>
      <c r="W81" s="22">
        <f t="shared" si="23"/>
        <v>0</v>
      </c>
      <c r="X81" s="22">
        <f t="shared" si="23"/>
        <v>0</v>
      </c>
      <c r="Y81" s="22">
        <f t="shared" si="23"/>
        <v>0</v>
      </c>
      <c r="Z81" s="22">
        <f t="shared" si="23"/>
        <v>0</v>
      </c>
      <c r="AA81" s="22">
        <f t="shared" si="23"/>
        <v>0</v>
      </c>
      <c r="AB81" s="22">
        <f t="shared" si="23"/>
        <v>0</v>
      </c>
      <c r="AC81" s="22">
        <f t="shared" si="23"/>
        <v>0</v>
      </c>
      <c r="AD81" s="22">
        <f t="shared" si="23"/>
        <v>0</v>
      </c>
      <c r="AE81" s="22">
        <f t="shared" si="23"/>
        <v>0</v>
      </c>
      <c r="AF81" s="22">
        <f t="shared" si="23"/>
        <v>0</v>
      </c>
      <c r="AG81" s="22">
        <f t="shared" si="23"/>
        <v>0</v>
      </c>
      <c r="AH81" s="22">
        <f t="shared" si="23"/>
        <v>0</v>
      </c>
      <c r="AI81" s="22">
        <f t="shared" si="23"/>
        <v>0</v>
      </c>
      <c r="AJ81" s="22">
        <f t="shared" si="23"/>
        <v>0</v>
      </c>
      <c r="AK81" s="22">
        <f t="shared" si="23"/>
        <v>0</v>
      </c>
      <c r="AL81" s="22">
        <f t="shared" si="23"/>
        <v>0</v>
      </c>
      <c r="AM81" s="22">
        <f t="shared" si="23"/>
        <v>0</v>
      </c>
      <c r="AN81" s="22">
        <f t="shared" si="23"/>
        <v>0</v>
      </c>
      <c r="AO81" s="22">
        <f t="shared" si="23"/>
        <v>0</v>
      </c>
      <c r="AP81" s="22">
        <f t="shared" si="23"/>
        <v>0</v>
      </c>
      <c r="AQ81" s="22">
        <f t="shared" si="23"/>
        <v>0</v>
      </c>
      <c r="AR81" s="22">
        <f t="shared" si="23"/>
        <v>0</v>
      </c>
      <c r="AS81" s="22">
        <f t="shared" si="23"/>
        <v>0</v>
      </c>
      <c r="AT81" s="22">
        <f t="shared" si="23"/>
        <v>0</v>
      </c>
      <c r="AU81" s="22">
        <f t="shared" si="23"/>
        <v>0</v>
      </c>
      <c r="AV81" s="22">
        <f t="shared" si="23"/>
        <v>0</v>
      </c>
      <c r="AW81" s="22">
        <f t="shared" si="23"/>
        <v>0</v>
      </c>
      <c r="AX81" s="22">
        <f t="shared" ref="AX81:BE81" si="24">COUNT(AX6:AX80)</f>
        <v>0</v>
      </c>
      <c r="AY81" s="22">
        <f t="shared" si="24"/>
        <v>0</v>
      </c>
      <c r="AZ81" s="22">
        <f t="shared" si="24"/>
        <v>0</v>
      </c>
      <c r="BA81" s="22">
        <f t="shared" si="24"/>
        <v>0</v>
      </c>
      <c r="BB81" s="22">
        <f t="shared" si="24"/>
        <v>0</v>
      </c>
      <c r="BC81" s="22">
        <f t="shared" si="24"/>
        <v>0</v>
      </c>
      <c r="BD81" s="22">
        <f t="shared" si="24"/>
        <v>0</v>
      </c>
      <c r="BE81" s="22">
        <f t="shared" si="24"/>
        <v>0</v>
      </c>
      <c r="BF81" s="22">
        <f>SUM(BF6:BF80)</f>
        <v>0</v>
      </c>
      <c r="BG81" s="13"/>
      <c r="BJ81" s="13"/>
      <c r="BK81" s="13"/>
      <c r="BL81" s="13"/>
      <c r="BM81" s="13"/>
      <c r="BN81" s="13"/>
      <c r="BO81" s="13"/>
      <c r="BP81" s="13"/>
      <c r="BQ81" s="13"/>
      <c r="BR81" t="s">
        <v>46</v>
      </c>
    </row>
    <row r="82" spans="1:70">
      <c r="BG82" s="13"/>
      <c r="BJ82" s="13"/>
      <c r="BK82" s="13"/>
      <c r="BL82" s="13"/>
      <c r="BM82" s="13"/>
      <c r="BN82" s="13"/>
      <c r="BO82" s="13"/>
      <c r="BP82" s="13"/>
      <c r="BQ82" s="13"/>
    </row>
    <row r="83" spans="1:70">
      <c r="A83" s="33" t="s">
        <v>47</v>
      </c>
      <c r="B83" s="34"/>
      <c r="C83" s="35"/>
      <c r="D83" s="34"/>
      <c r="E83" s="34"/>
      <c r="F83" s="16"/>
      <c r="BG83" s="2"/>
      <c r="BJ83" s="13"/>
      <c r="BK83" s="24" t="s">
        <v>48</v>
      </c>
      <c r="BL83" s="24" t="s">
        <v>49</v>
      </c>
      <c r="BM83" s="24" t="s">
        <v>50</v>
      </c>
      <c r="BN83" s="24" t="s">
        <v>51</v>
      </c>
      <c r="BO83" s="24" t="s">
        <v>52</v>
      </c>
      <c r="BP83" s="24" t="s">
        <v>53</v>
      </c>
      <c r="BQ83" s="24" t="s">
        <v>54</v>
      </c>
      <c r="BR83" t="s">
        <v>55</v>
      </c>
    </row>
    <row r="84" spans="1:70" ht="15" customHeight="1">
      <c r="A84" s="34"/>
      <c r="B84" s="34"/>
      <c r="C84" s="35"/>
      <c r="D84" s="34"/>
      <c r="E84" s="34"/>
      <c r="F84" s="16"/>
      <c r="BG84" s="13"/>
      <c r="BI84" s="13">
        <v>1</v>
      </c>
      <c r="BJ84" s="13"/>
      <c r="BK84" s="29">
        <v>9</v>
      </c>
      <c r="BL84" s="25">
        <f>VLOOKUP(BK84,'Event Structure'!$A$1:$C$51,2)</f>
        <v>1167</v>
      </c>
      <c r="BM84" s="25" t="str">
        <f>IF(VLOOKUP(BK84,'Event Structure'!$A$1:$C$51,3)+$BO$1&gt;120,"00:02:"&amp;VLOOKUP(BK84,'Event Structure'!$A$1:$C$51,3)+$BO$1-120,"00:01:"&amp;VLOOKUP(BK84,'Event Structure'!$A$1:$C$51,3)+$BO$1-60)</f>
        <v>00:01:40.19</v>
      </c>
      <c r="BN84" s="26" t="str">
        <f>IFERROR(VLOOKUP(1,$P$6:$BH$80,50,FALSE),"")</f>
        <v/>
      </c>
      <c r="BO84" s="26" t="str">
        <f>IFERROR(VLOOKUP(2,$P$6:$BH$80,50,FALSE),"")</f>
        <v/>
      </c>
      <c r="BP84" s="26" t="str">
        <f>IFERROR(VLOOKUP(3,$P$6:$BH$80,50,FALSE),"")</f>
        <v/>
      </c>
      <c r="BQ84" s="26" t="str">
        <f>IFERROR(VLOOKUP(4,$P$6:$BH$80,50,FALSE),"")</f>
        <v/>
      </c>
      <c r="BR84" t="str">
        <f>"&lt;RELAY agemax="""&amp;"8"&amp;""" agemin="""&amp;"-1"&amp;""" agetotalmax="""&amp;"-1"&amp;""" agetotalmin="""&amp;"-1"&amp;""" gender="""&amp;"F"&amp;""" number="""&amp;"09"&amp;"""&gt; &lt;ENTRIES&gt; &lt;ENTRY entrytime="""&amp;BM84&amp;""" eventid="""&amp;BL84&amp;"""&gt; &lt;RELAYPOSITIONS&gt; &lt;RELAYPOSITION athleteid="""&amp;BN84&amp;""" number="""&amp;"1"&amp;""" /&gt; &lt;RELAYPOSITION athleteid="""&amp;BO84&amp;""" number="""&amp;"2"&amp;""" /&gt; &lt;RELAYPOSITION athleteid="""&amp;BP84&amp;""" number="""&amp;"3"&amp;""" /&gt; &lt;RELAYPOSITION athleteid="""&amp;BQ84&amp;""" number="""&amp;"4"&amp;""" /&gt; &lt;/RELAYPOSITIONS&gt; &lt;/ENTRY&gt; &lt;/ENTRIES&gt;  &lt;/RELAY&gt;"</f>
        <v>&lt;RELAY agemax="8" agemin="-1" agetotalmax="-1" agetotalmin="-1" gender="F" number="09"&gt; &lt;ENTRIES&gt; &lt;ENTRY entrytime="00:01:40.19" eventid="1167"&gt;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85" spans="1:70" ht="15" customHeight="1">
      <c r="A85" s="34" t="s">
        <v>56</v>
      </c>
      <c r="B85" s="34"/>
      <c r="C85" s="35"/>
      <c r="D85" s="34"/>
      <c r="E85" s="34"/>
      <c r="F85" s="16"/>
      <c r="BG85" s="13"/>
      <c r="BJ85" s="13"/>
      <c r="BK85" s="25">
        <v>10</v>
      </c>
      <c r="BL85" s="25">
        <f>VLOOKUP(BK85,'Event Structure'!$A$1:$C$51,2)</f>
        <v>1169</v>
      </c>
      <c r="BM85" s="25" t="str">
        <f>IF(VLOOKUP(BK85,'Event Structure'!$A$1:$C$51,3)+$BO$1&gt;120,"00:02:"&amp;VLOOKUP(BK85,'Event Structure'!$A$1:$C$51,3)+$BO$1-120,"00:01:"&amp;VLOOKUP(BK85,'Event Structure'!$A$1:$C$51,3)+$BO$1-60)</f>
        <v>00:01:40.19</v>
      </c>
      <c r="BN85" s="26" t="str">
        <f>IFERROR(VLOOKUP(1,$Q$6:$BH$80,49,FALSE),"")</f>
        <v/>
      </c>
      <c r="BO85" s="26" t="str">
        <f>IFERROR(VLOOKUP(2,$Q$6:$BH$80,49,FALSE),"")</f>
        <v/>
      </c>
      <c r="BP85" s="26" t="str">
        <f>IFERROR(VLOOKUP(3,$Q$6:$BH$80,49,FALSE),"")</f>
        <v/>
      </c>
      <c r="BQ85" s="26" t="str">
        <f>IFERROR(VLOOKUP(4,$Q$6:$BH$80,49,FALSE),"")</f>
        <v/>
      </c>
      <c r="BR85" t="str">
        <f>"&lt;RELAY agemax="""&amp;"8"&amp;""" agemin="""&amp;"-1"&amp;""" agetotalmax="""&amp;"-1"&amp;""" agetotalmin="""&amp;"-1"&amp;""" gender="""&amp;"M"&amp;""" number="""&amp;BK85&amp;"""&gt; &lt;ENTRIES&gt; &lt;ENTRY entrytime="""&amp;BM85&amp;""" eventid="""&amp;BL85&amp;"""&gt; &lt;RELAYPOSITIONS&gt; &lt;RELAYPOSITION athleteid="""&amp;BN85&amp;""" number="""&amp;"1"&amp;""" /&gt; &lt;RELAYPOSITION athleteid="""&amp;BO85&amp;""" number="""&amp;"2"&amp;""" /&gt; &lt;RELAYPOSITION athleteid="""&amp;BP85&amp;""" number="""&amp;"3"&amp;""" /&gt; &lt;RELAYPOSITION athleteid="""&amp;BQ85&amp;""" number="""&amp;"4"&amp;""" /&gt; &lt;/RELAYPOSITIONS&gt; &lt;/ENTRY&gt; &lt;/ENTRIES&gt;  &lt;/RELAY&gt;"</f>
        <v>&lt;RELAY agemax="8" agemin="-1" agetotalmax="-1" agetotalmin="-1" gender="M" number="10"&gt; &lt;ENTRIES&gt; &lt;ENTRY entrytime="00:01:40.19" eventid="1169"&gt;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86" spans="1:70" ht="15" customHeight="1">
      <c r="A86" s="16" t="s">
        <v>57</v>
      </c>
      <c r="B86" s="34"/>
      <c r="C86" s="35"/>
      <c r="D86" s="34"/>
      <c r="E86" s="34"/>
      <c r="F86" s="49"/>
      <c r="BG86" s="13"/>
      <c r="BJ86" s="13"/>
      <c r="BK86" s="25">
        <v>43</v>
      </c>
      <c r="BL86" s="25">
        <f>VLOOKUP(BK86,'Event Structure'!$A$1:$C$56,2)</f>
        <v>1171</v>
      </c>
      <c r="BM86" s="25" t="str">
        <f>IF(VLOOKUP(BK86,'Event Structure'!$A$1:$C$51,3)+$BO$1&gt;120,"00:02:"&amp;VLOOKUP(BK86,'Event Structure'!$A$1:$C$51,3)+$BO$1-120,"00:01:"&amp;VLOOKUP(BK86,'Event Structure'!$A$1:$C$51,3)+$BO$1-60)</f>
        <v>00:02:40.19</v>
      </c>
      <c r="BN86" s="26" t="str">
        <f>IFERROR(VLOOKUP(1,$AX$6:$BH$80,16,FALSE),"")</f>
        <v/>
      </c>
      <c r="BO86" s="26" t="str">
        <f>IFERROR(VLOOKUP(2,$AX$6:$BH$80,16,FALSE),"")</f>
        <v/>
      </c>
      <c r="BP86" s="26" t="str">
        <f>IFERROR(VLOOKUP(3,$AX$6:$BH$80,16,FALSE),"")</f>
        <v/>
      </c>
      <c r="BQ86" s="26" t="str">
        <f>IFERROR(VLOOKUP(4,$AX$6:$BH$80,16,FALSE),"")</f>
        <v/>
      </c>
      <c r="BR86" t="str">
        <f>"&lt;RELAY agemax="""&amp;"10"&amp;""" agemin="""&amp;"-1"&amp;""" agetotalmax="""&amp;"-1"&amp;""" agetotalmin="""&amp;"-1"&amp;""" gender="""&amp;"F"&amp;""" number="""&amp;BK86&amp;"""&gt; &lt;ENTRIES&gt; &lt;ENTRY entrytime="""&amp;BM86&amp;""" eventid="""&amp;BL86&amp;"""&gt; &lt;RELAYPOSITIONS&gt; &lt;RELAYPOSITION athleteid="""&amp;BN86&amp;""" number="""&amp;"1"&amp;""" /&gt; &lt;RELAYPOSITION athleteid="""&amp;BO86&amp;""" number="""&amp;"2"&amp;""" /&gt; &lt;RELAYPOSITION athleteid="""&amp;BP86&amp;""" number="""&amp;"3"&amp;""" /&gt; &lt;RELAYPOSITION athleteid="""&amp;BQ86&amp;""" number="""&amp;"4"&amp;""" /&gt; &lt;/RELAYPOSITIONS&gt; &lt;/ENTRY&gt; &lt;/ENTRIES&gt;  &lt;/RELAY&gt;"</f>
        <v>&lt;RELAY agemax="10" agemin="-1" agetotalmax="-1" agetotalmin="-1" gender="F" number="43"&gt; &lt;ENTRIES&gt; &lt;ENTRY entrytime="00:02:40.19" eventid="1171"&gt;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87" spans="1:70" ht="15" customHeight="1">
      <c r="A87" s="34" t="s">
        <v>58</v>
      </c>
      <c r="B87" s="34"/>
      <c r="C87" s="35"/>
      <c r="D87" s="36"/>
      <c r="E87" s="36"/>
      <c r="F87" s="49"/>
      <c r="BG87" s="13"/>
      <c r="BJ87" s="13"/>
      <c r="BK87" s="25">
        <v>44</v>
      </c>
      <c r="BL87" s="25">
        <f>VLOOKUP(BK87,'Event Structure'!$A$1:$C$56,2)</f>
        <v>1173</v>
      </c>
      <c r="BM87" s="25" t="str">
        <f>IF(VLOOKUP(BK87,'Event Structure'!$A$1:$C$51,3)+$BO$1&gt;120,"00:02:"&amp;VLOOKUP(BK87,'Event Structure'!$A$1:$C$51,3)+$BO$1-120,"00:01:"&amp;VLOOKUP(BK87,'Event Structure'!$A$1:$C$51,3)+$BO$1-60)</f>
        <v>00:02:30.19</v>
      </c>
      <c r="BN87" s="26" t="str">
        <f>IFERROR(VLOOKUP(1,$AY$6:$BH$80,15,FALSE),"")</f>
        <v/>
      </c>
      <c r="BO87" s="26" t="str">
        <f>IFERROR(VLOOKUP(2,$AY$6:$BH$80,15,FALSE),"")</f>
        <v/>
      </c>
      <c r="BP87" s="26" t="str">
        <f>IFERROR(VLOOKUP(3,$AY$6:$BH$80,15,FALSE),"")</f>
        <v/>
      </c>
      <c r="BQ87" s="26" t="str">
        <f>IFERROR(VLOOKUP(4,$AY$6:$BH$80,15,FALSE),"")</f>
        <v/>
      </c>
      <c r="BR87" t="str">
        <f>"&lt;RELAY agemax="""&amp;"10"&amp;""" agemin="""&amp;"-1"&amp;""" agetotalmax="""&amp;"-1"&amp;""" agetotalmin="""&amp;"-1"&amp;""" gender="""&amp;"M"&amp;""" number="""&amp;BK87&amp;"""&gt; &lt;ENTRIES&gt; &lt;ENTRY entrytime="""&amp;BM87&amp;""" eventid="""&amp;BL87&amp;"""&gt; &lt;RELAYPOSITIONS&gt; &lt;RELAYPOSITION athleteid="""&amp;BN87&amp;""" number="""&amp;"1"&amp;""" /&gt; &lt;RELAYPOSITION athleteid="""&amp;BO87&amp;""" number="""&amp;"2"&amp;""" /&gt; &lt;RELAYPOSITION athleteid="""&amp;BP87&amp;""" number="""&amp;"3"&amp;""" /&gt; &lt;RELAYPOSITION athleteid="""&amp;BQ87&amp;""" number="""&amp;"4"&amp;""" /&gt; &lt;/RELAYPOSITIONS&gt; &lt;/ENTRY&gt; &lt;/ENTRIES&gt;  &lt;/RELAY&gt;"</f>
        <v>&lt;RELAY agemax="10" agemin="-1" agetotalmax="-1" agetotalmin="-1" gender="M" number="44"&gt; &lt;ENTRIES&gt; &lt;ENTRY entrytime="00:02:30.19" eventid="1173"&gt;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88" spans="1:70" ht="15" customHeight="1">
      <c r="A88" s="34" t="s">
        <v>59</v>
      </c>
      <c r="B88" s="34"/>
      <c r="C88" s="35"/>
      <c r="D88" s="36"/>
      <c r="E88" s="36"/>
      <c r="F88" s="49"/>
      <c r="BG88" s="13"/>
      <c r="BJ88" s="13"/>
      <c r="BK88" s="25">
        <v>45</v>
      </c>
      <c r="BL88" s="25">
        <f>VLOOKUP(BK88,'Event Structure'!$A$1:$C$56,2)</f>
        <v>1175</v>
      </c>
      <c r="BM88" s="25" t="str">
        <f>IF(VLOOKUP(BK88,'Event Structure'!$A$1:$C$51,3)+$BO$1&gt;120,"00:02:"&amp;VLOOKUP(BK88,'Event Structure'!$A$1:$C$51,3)+$BO$1-120,"00:01:"&amp;VLOOKUP(BK88,'Event Structure'!$A$1:$C$51,3)+$BO$1-60)</f>
        <v>00:02:25.19</v>
      </c>
      <c r="BN88" s="26" t="str">
        <f>IFERROR(VLOOKUP(1,$AZ$6:$BH$80,14,FALSE),"")</f>
        <v/>
      </c>
      <c r="BO88" s="26" t="str">
        <f>IFERROR(VLOOKUP(2,$AZ$6:$BH$80,14,FALSE),"")</f>
        <v/>
      </c>
      <c r="BP88" s="26" t="str">
        <f>IFERROR(VLOOKUP(3,$AZ$6:$BH$80,14,FALSE),"")</f>
        <v/>
      </c>
      <c r="BQ88" s="26" t="str">
        <f>IFERROR(VLOOKUP(4,$AZ$6:$BH$80,14,FALSE),"")</f>
        <v/>
      </c>
      <c r="BR88" t="str">
        <f>"&lt;RELAY agemax="""&amp;"12"&amp;""" agemin="""&amp;"-1"&amp;""" agetotalmax="""&amp;"-1"&amp;""" agetotalmin="""&amp;"-1"&amp;""" gender="""&amp;"F"&amp;""" number="""&amp;BK88&amp;"""&gt; &lt;ENTRIES&gt; &lt;ENTRY entrytime="""&amp;BM88&amp;""" eventid="""&amp;BL88&amp;"""&gt; &lt;RELAYPOSITIONS&gt; &lt;RELAYPOSITION athleteid="""&amp;BN88&amp;""" number="""&amp;"1"&amp;""" /&gt; &lt;RELAYPOSITION athleteid="""&amp;BO88&amp;""" number="""&amp;"2"&amp;""" /&gt; &lt;RELAYPOSITION athleteid="""&amp;BP88&amp;""" number="""&amp;"3"&amp;""" /&gt; &lt;RELAYPOSITION athleteid="""&amp;BQ88&amp;""" number="""&amp;"4"&amp;""" /&gt; &lt;/RELAYPOSITIONS&gt; &lt;/ENTRY&gt; &lt;/ENTRIES&gt;  &lt;/RELAY&gt;"</f>
        <v>&lt;RELAY agemax="12" agemin="-1" agetotalmax="-1" agetotalmin="-1" gender="F" number="45"&gt; &lt;ENTRIES&gt; &lt;ENTRY entrytime="00:02:25.19" eventid="1175"&gt;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89" spans="1:70" ht="15" customHeight="1">
      <c r="A89" s="34" t="s">
        <v>60</v>
      </c>
      <c r="B89" s="34"/>
      <c r="C89" s="35"/>
      <c r="D89" s="36"/>
      <c r="E89" s="36"/>
      <c r="F89" s="49"/>
      <c r="BG89" s="13"/>
      <c r="BJ89" s="13"/>
      <c r="BK89" s="25">
        <v>46</v>
      </c>
      <c r="BL89" s="25">
        <f>VLOOKUP(BK89,'Event Structure'!$A$1:$C$56,2)</f>
        <v>1177</v>
      </c>
      <c r="BM89" s="25" t="str">
        <f>IF(VLOOKUP(BK89,'Event Structure'!$A$1:$C$51,3)+$BO$1&gt;120,"00:02:"&amp;VLOOKUP(BK89,'Event Structure'!$A$1:$C$51,3)+$BO$1-120,"00:01:"&amp;VLOOKUP(BK89,'Event Structure'!$A$1:$C$51,3)+$BO$1-60)</f>
        <v>00:02:25.19</v>
      </c>
      <c r="BN89" s="26" t="str">
        <f>IFERROR(VLOOKUP(1,$BA$6:$BH$80,13,FALSE),"")</f>
        <v/>
      </c>
      <c r="BO89" s="26" t="str">
        <f>IFERROR(VLOOKUP(2,$BA$6:$BH$80,13,FALSE),"")</f>
        <v/>
      </c>
      <c r="BP89" s="26" t="str">
        <f>IFERROR(VLOOKUP(3,$BA$6:$BH$80,13,FALSE),"")</f>
        <v/>
      </c>
      <c r="BQ89" s="26" t="str">
        <f>IFERROR(VLOOKUP(4,$BA$6:$BH$80,13,FALSE),"")</f>
        <v/>
      </c>
      <c r="BR89" t="str">
        <f>"&lt;RELAY agemax="""&amp;"12"&amp;""" agemin="""&amp;"-1"&amp;""" agetotalmax="""&amp;"-1"&amp;""" agetotalmin="""&amp;"-1"&amp;""" gender="""&amp;"M"&amp;""" number="""&amp;BK89&amp;"""&gt; &lt;ENTRIES&gt; &lt;ENTRY entrytime="""&amp;BM89&amp;""" eventid="""&amp;BL89&amp;"""&gt; &lt;RELAYPOSITIONS&gt; &lt;RELAYPOSITION athleteid="""&amp;BN89&amp;""" number="""&amp;"1"&amp;""" /&gt; &lt;RELAYPOSITION athleteid="""&amp;BO89&amp;""" number="""&amp;"2"&amp;""" /&gt; &lt;RELAYPOSITION athleteid="""&amp;BP89&amp;""" number="""&amp;"3"&amp;""" /&gt; &lt;RELAYPOSITION athleteid="""&amp;BQ89&amp;""" number="""&amp;"4"&amp;""" /&gt; &lt;/RELAYPOSITIONS&gt; &lt;/ENTRY&gt; &lt;/ENTRIES&gt;  &lt;/RELAY&gt;"</f>
        <v>&lt;RELAY agemax="12" agemin="-1" agetotalmax="-1" agetotalmin="-1" gender="M" number="46"&gt; &lt;ENTRIES&gt; &lt;ENTRY entrytime="00:02:25.19" eventid="1177"&gt;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0" spans="1:70" ht="15" customHeight="1">
      <c r="A90" s="34" t="s">
        <v>61</v>
      </c>
      <c r="B90" s="34"/>
      <c r="C90" s="35"/>
      <c r="D90" s="36"/>
      <c r="E90" s="36"/>
      <c r="F90" s="49"/>
      <c r="BG90" s="13"/>
      <c r="BJ90" s="13"/>
      <c r="BK90" s="25">
        <v>47</v>
      </c>
      <c r="BL90" s="25">
        <f>VLOOKUP(BK90,'Event Structure'!$A$1:$C$56,2)</f>
        <v>1179</v>
      </c>
      <c r="BM90" s="25" t="str">
        <f>IF(VLOOKUP(BK90,'Event Structure'!$A$1:$C$51,3)+$BO$1&gt;120,"00:02:"&amp;VLOOKUP(BK90,'Event Structure'!$A$1:$C$51,3)+$BO$1-120,"00:01:"&amp;VLOOKUP(BK90,'Event Structure'!$A$1:$C$51,3)+$BO$1-60)</f>
        <v>00:02:10.19</v>
      </c>
      <c r="BN90" s="26" t="str">
        <f>IFERROR(VLOOKUP(1,$BB$6:$BH$80,12,FALSE),"")</f>
        <v/>
      </c>
      <c r="BO90" s="26" t="str">
        <f>IFERROR(VLOOKUP(2,$BB$6:$BH$80,12,FALSE),"")</f>
        <v/>
      </c>
      <c r="BP90" s="26" t="str">
        <f>IFERROR(VLOOKUP(3,$BB$6:$BH$80,12,FALSE),"")</f>
        <v/>
      </c>
      <c r="BQ90" s="26" t="str">
        <f>IFERROR(VLOOKUP(4,$BB$6:$BH$80,12,FALSE),"")</f>
        <v/>
      </c>
      <c r="BR90" t="str">
        <f>"&lt;RELAY agemax="""&amp;"14"&amp;""" agemin="""&amp;"-1"&amp;""" agetotalmax="""&amp;"-1"&amp;""" agetotalmin="""&amp;"-1"&amp;""" gender="""&amp;"F"&amp;""" number="""&amp;BK90&amp;"""&gt; &lt;ENTRIES&gt; &lt;ENTRY entrytime="""&amp;BM90&amp;""" eventid="""&amp;BL90&amp;"""&gt; &lt;RELAYPOSITIONS&gt; &lt;RELAYPOSITION athleteid="""&amp;BN90&amp;""" number="""&amp;"1"&amp;""" /&gt; &lt;RELAYPOSITION athleteid="""&amp;BO90&amp;""" number="""&amp;"2"&amp;""" /&gt; &lt;RELAYPOSITION athleteid="""&amp;BP90&amp;""" number="""&amp;"3"&amp;""" /&gt; &lt;RELAYPOSITION athleteid="""&amp;BQ90&amp;""" number="""&amp;"4"&amp;""" /&gt; &lt;/RELAYPOSITIONS&gt; &lt;/ENTRY&gt; &lt;/ENTRIES&gt;  &lt;/RELAY&gt;"</f>
        <v>&lt;RELAY agemax="14" agemin="-1" agetotalmax="-1" agetotalmin="-1" gender="F" number="47"&gt; &lt;ENTRIES&gt; &lt;ENTRY entrytime="00:02:10.19" eventid="1179"&gt;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1" spans="1:70" ht="15" customHeight="1">
      <c r="A91" s="34" t="s">
        <v>62</v>
      </c>
      <c r="B91" s="34"/>
      <c r="C91" s="35"/>
      <c r="D91" s="36"/>
      <c r="E91" s="36"/>
      <c r="F91" s="49"/>
      <c r="BG91" s="13"/>
      <c r="BJ91" s="13"/>
      <c r="BK91" s="25">
        <v>48</v>
      </c>
      <c r="BL91" s="25">
        <f>VLOOKUP(BK91,'Event Structure'!$A$1:$C$56,2)</f>
        <v>1181</v>
      </c>
      <c r="BM91" s="25" t="str">
        <f>IF(VLOOKUP(BK91,'Event Structure'!$A$1:$C$51,3)+$BO$1&gt;120,"00:02:"&amp;VLOOKUP(BK91,'Event Structure'!$A$1:$C$51,3)+$BO$1-120,"00:01:"&amp;VLOOKUP(BK91,'Event Structure'!$A$1:$C$51,3)+$BO$1-60)</f>
        <v>00:02:10.19</v>
      </c>
      <c r="BN91" s="26" t="str">
        <f>IFERROR(VLOOKUP(1,$BC$6:$BH$80,11,FALSE),"")</f>
        <v/>
      </c>
      <c r="BO91" s="26" t="str">
        <f>IFERROR(VLOOKUP(2,$BC$6:$BH$80,11,FALSE),"")</f>
        <v/>
      </c>
      <c r="BP91" s="26" t="str">
        <f>IFERROR(VLOOKUP(3,$BC$6:$BH$80,11,FALSE),"")</f>
        <v/>
      </c>
      <c r="BQ91" s="26" t="str">
        <f>IFERROR(VLOOKUP(4,$BC$6:$BH$80,11,FALSE),"")</f>
        <v/>
      </c>
      <c r="BR91" t="str">
        <f>"&lt;RELAY agemax="""&amp;"14"&amp;""" agemin="""&amp;"-1"&amp;""" agetotalmax="""&amp;"-1"&amp;""" agetotalmin="""&amp;"-1"&amp;""" gender="""&amp;"M"&amp;""" number="""&amp;BK91&amp;"""&gt; &lt;ENTRIES&gt; &lt;ENTRY entrytime="""&amp;BM91&amp;""" eventid="""&amp;BL91&amp;"""&gt; &lt;RELAYPOSITIONS&gt; &lt;RELAYPOSITION athleteid="""&amp;BN91&amp;""" number="""&amp;"1"&amp;""" /&gt; &lt;RELAYPOSITION athleteid="""&amp;BO91&amp;""" number="""&amp;"2"&amp;""" /&gt; &lt;RELAYPOSITION athleteid="""&amp;BP91&amp;""" number="""&amp;"3"&amp;""" /&gt; &lt;RELAYPOSITION athleteid="""&amp;BQ91&amp;""" number="""&amp;"4"&amp;""" /&gt; &lt;/RELAYPOSITIONS&gt; &lt;/ENTRY&gt; &lt;/ENTRIES&gt;  &lt;/RELAY&gt;"</f>
        <v>&lt;RELAY agemax="14" agemin="-1" agetotalmax="-1" agetotalmin="-1" gender="M" number="48"&gt; &lt;ENTRIES&gt; &lt;ENTRY entrytime="00:02:10.19" eventid="1181"&gt;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2" spans="1:70" ht="15" customHeight="1">
      <c r="A92" s="34" t="s">
        <v>63</v>
      </c>
      <c r="B92" s="34"/>
      <c r="C92" s="35"/>
      <c r="D92" s="36"/>
      <c r="E92" s="36"/>
      <c r="F92" s="49"/>
      <c r="BG92" s="13"/>
      <c r="BJ92" s="13"/>
      <c r="BK92" s="25">
        <v>49</v>
      </c>
      <c r="BL92" s="25">
        <f>VLOOKUP(BK92,'Event Structure'!$A$1:$C$56,2)</f>
        <v>1183</v>
      </c>
      <c r="BM92" s="25" t="str">
        <f>IF(VLOOKUP(BK92,'Event Structure'!$A$1:$C$51,3)+$BO$1&gt;120,"00:02:"&amp;VLOOKUP(BK92,'Event Structure'!$A$1:$C$51,3)+$BO$1-120,"00:01:"&amp;VLOOKUP(BK92,'Event Structure'!$A$1:$C$51,3)+$BO$1-60)</f>
        <v>00:01:55.19</v>
      </c>
      <c r="BN92" s="26" t="str">
        <f>IFERROR(VLOOKUP(1,$BD$6:$BH$80,10,FALSE),"")</f>
        <v/>
      </c>
      <c r="BO92" s="26" t="str">
        <f>IFERROR(VLOOKUP(2,$BD$6:$BH$80,10,FALSE),"")</f>
        <v/>
      </c>
      <c r="BP92" s="26" t="str">
        <f>IFERROR(VLOOKUP(3,$BD$6:$BH$80,10,FALSE),"")</f>
        <v/>
      </c>
      <c r="BQ92" s="26" t="str">
        <f>IFERROR(VLOOKUP(4,$BD$6:$BH$80,10,FALSE),"")</f>
        <v/>
      </c>
      <c r="BR92" t="str">
        <f>"&lt;RELAY agemax="""&amp;"99"&amp;""" agemin="""&amp;"-1"&amp;""" agetotalmax="""&amp;"-1"&amp;""" agetotalmin="""&amp;"-1"&amp;""" gender="""&amp;"F"&amp;""" number="""&amp;BK92&amp;"""&gt; &lt;ENTRIES&gt; &lt;ENTRY entrytime="""&amp;BM92&amp;""" eventid="""&amp;BL92&amp;"""&gt; &lt;RELAYPOSITIONS&gt; &lt;RELAYPOSITION athleteid="""&amp;BN92&amp;""" number="""&amp;"1"&amp;""" /&gt; &lt;RELAYPOSITION athleteid="""&amp;BO92&amp;""" number="""&amp;"2"&amp;""" /&gt; &lt;RELAYPOSITION athleteid="""&amp;BP92&amp;""" number="""&amp;"3"&amp;""" /&gt; &lt;RELAYPOSITION athleteid="""&amp;BQ92&amp;""" number="""&amp;"4"&amp;""" /&gt; &lt;/RELAYPOSITIONS&gt; &lt;/ENTRY&gt; &lt;/ENTRIES&gt;  &lt;/RELAY&gt;"</f>
        <v>&lt;RELAY agemax="99" agemin="-1" agetotalmax="-1" agetotalmin="-1" gender="F" number="49"&gt; &lt;ENTRIES&gt; &lt;ENTRY entrytime="00:01:55.19" eventid="1183"&gt;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3" spans="1:70" ht="15" customHeight="1">
      <c r="A93" s="34" t="s">
        <v>64</v>
      </c>
      <c r="B93" s="34"/>
      <c r="C93" s="35"/>
      <c r="D93" s="36"/>
      <c r="E93" s="36"/>
      <c r="F93" s="49"/>
      <c r="BG93" s="13"/>
      <c r="BJ93" s="13"/>
      <c r="BK93" s="25">
        <v>50</v>
      </c>
      <c r="BL93" s="25">
        <f>VLOOKUP(BK93,'Event Structure'!$A$1:$C$56,2)</f>
        <v>1185</v>
      </c>
      <c r="BM93" s="25" t="str">
        <f>IF(VLOOKUP(BK93,'Event Structure'!$A$1:$C$51,3)+$BO$1&gt;120,"00:02:"&amp;VLOOKUP(BK93,'Event Structure'!$A$1:$C$51,3)+$BO$1-120,"00:01:"&amp;VLOOKUP(BK93,'Event Structure'!$A$1:$C$51,3)+$BO$1-60)</f>
        <v>00:01:45.19</v>
      </c>
      <c r="BN93" s="26" t="str">
        <f>IFERROR(VLOOKUP(1,$BE$6:$BH$80,9,FALSE),"")</f>
        <v/>
      </c>
      <c r="BO93" s="26" t="str">
        <f>IFERROR(VLOOKUP(2,$BE$6:$BH$80,9,FALSE),"")</f>
        <v/>
      </c>
      <c r="BP93" s="26" t="str">
        <f>IFERROR(VLOOKUP(3,$BE$6:$BH$80,9,FALSE),"")</f>
        <v/>
      </c>
      <c r="BQ93" s="26" t="str">
        <f>IFERROR(VLOOKUP(4,$BE$6:$BH$80,9,FALSE),"")</f>
        <v/>
      </c>
      <c r="BR93" t="str">
        <f>"&lt;RELAY agemax="""&amp;"99"&amp;""" agemin="""&amp;"-1"&amp;""" agetotalmax="""&amp;"-1"&amp;""" agetotalmin="""&amp;"-1"&amp;""" gender="""&amp;"M"&amp;""" number="""&amp;BK93&amp;"""&gt; &lt;ENTRIES&gt; &lt;ENTRY entrytime="""&amp;BM93&amp;""" eventid="""&amp;BL93&amp;"""&gt; &lt;RELAYPOSITIONS&gt; &lt;RELAYPOSITION athleteid="""&amp;BN93&amp;""" number="""&amp;"1"&amp;""" /&gt; &lt;RELAYPOSITION athleteid="""&amp;BO93&amp;""" number="""&amp;"2"&amp;""" /&gt; &lt;RELAYPOSITION athleteid="""&amp;BP93&amp;""" number="""&amp;"3"&amp;""" /&gt; &lt;RELAYPOSITION athleteid="""&amp;BQ93&amp;""" number="""&amp;"4"&amp;""" /&gt; &lt;/RELAYPOSITIONS&gt; &lt;/ENTRY&gt; &lt;/ENTRIES&gt;  &lt;/RELAY&gt;"</f>
        <v>&lt;RELAY agemax="99" agemin="-1" agetotalmax="-1" agetotalmin="-1" gender="M" number="50"&gt; &lt;ENTRIES&gt; &lt;ENTRY entrytime="00:01:45.19" eventid="1185"&gt;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4" spans="1:70" ht="15" customHeight="1">
      <c r="A94" s="34" t="s">
        <v>65</v>
      </c>
      <c r="B94" s="34"/>
      <c r="C94" s="35"/>
      <c r="D94" s="36"/>
      <c r="E94" s="36"/>
      <c r="F94" s="49"/>
      <c r="BG94" s="13"/>
      <c r="BJ94" s="13"/>
      <c r="BK94" s="25">
        <v>51</v>
      </c>
      <c r="BL94" s="25">
        <f>VLOOKUP(BK94,'Event Structure'!$A$1:$C$56,2)</f>
        <v>11647</v>
      </c>
      <c r="BM94" s="25" t="str">
        <f>IF(VLOOKUP(BK94,'Event Structure'!$A$1:$C$51,3)+$BO$1&gt;120,"00:02:"&amp;VLOOKUP(BK94,'Event Structure'!$A$1:$C$51,3)+$BO$1-120,"00:01:"&amp;VLOOKUP(BK94,'Event Structure'!$A$1:$C$51,3)+$BO$1-60)</f>
        <v>00:01:45.19</v>
      </c>
      <c r="BN94" s="26" t="str">
        <f>IFERROR(VLOOKUP(1,$BF$6:$BH$80,8,FALSE),"")</f>
        <v/>
      </c>
      <c r="BO94" s="26" t="str">
        <f>IFERROR(VLOOKUP(2,$BF$6:$BH$80,8,FALSE),"")</f>
        <v/>
      </c>
      <c r="BP94" s="26" t="str">
        <f>IFERROR(VLOOKUP(3,$BF$6:$BH$80,8,FALSE),"")</f>
        <v/>
      </c>
      <c r="BQ94" s="26" t="str">
        <f>IFERROR(VLOOKUP(4,$BF$6:$BH$80,8,FALSE),"")</f>
        <v/>
      </c>
      <c r="BR94" t="str">
        <f>"&lt;RELAY agemax="""&amp;"8"&amp;""" agemin="""&amp;"-1"&amp;""" agetotalmax="""&amp;"-1"&amp;""" agetotalmin="""&amp;"-1"&amp;""" gender="""&amp;"X"&amp;""" number="""&amp;BK94&amp;"""&gt; &lt;ENTRIES&gt; &lt;ENTRY entrytime="""&amp;BM94&amp;""" eventid="""&amp;BL94&amp;"""&gt; &lt;RELAYPOSITIONS&gt; &lt;RELAYPOSITION athleteid="""&amp;BN94&amp;""" number="""&amp;"1"&amp;""" /&gt; &lt;RELAYPOSITION athleteid="""&amp;BO94&amp;""" number="""&amp;"2"&amp;""" /&gt; &lt;RELAYPOSITION athleteid="""&amp;BP94&amp;""" number="""&amp;"3"&amp;""" /&gt; &lt;RELAYPOSITION athleteid="""&amp;BQ94&amp;""" number="""&amp;"4"&amp;""" /&gt; &lt;/RELAYPOSITIONS&gt; &lt;/ENTRY&gt; &lt;/ENTRIES&gt;  &lt;/RELAY&gt;"</f>
        <v>&lt;RELAY agemax="8" agemin="-1" agetotalmax="-1" agetotalmin="-1" gender="X" number="51"&gt; &lt;ENTRIES&gt; &lt;ENTRY entrytime="00:01:45.19" eventid="11647"&gt;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5" spans="1:70">
      <c r="A95" s="34" t="s">
        <v>66</v>
      </c>
      <c r="B95" s="34"/>
      <c r="C95" s="35"/>
      <c r="D95" s="36"/>
      <c r="E95" s="36"/>
      <c r="F95" s="49"/>
      <c r="BG95" s="13"/>
      <c r="BJ95" s="13"/>
      <c r="BK95" s="25">
        <v>52</v>
      </c>
      <c r="BL95" s="25">
        <f>VLOOKUP(BK95,'Event Structure'!$A$1:$C$56,2)</f>
        <v>11649</v>
      </c>
      <c r="BM95" s="25" t="str">
        <f>IF(VLOOKUP(BK95,'Event Structure'!$A$1:$C$51,3)+$BO$1&gt;120,"00:02:"&amp;VLOOKUP(BK95,'Event Structure'!$A$1:$C$51,3)+$BO$1-120,"00:01:"&amp;VLOOKUP(BK95,'Event Structure'!$A$1:$C$51,3)+$BO$1-60)</f>
        <v>00:01:45.19</v>
      </c>
      <c r="BN95" s="26" t="str">
        <f>IFERROR(VLOOKUP(1,$BF$6:$BH$80,7,FALSE),"")</f>
        <v/>
      </c>
      <c r="BO95" s="26" t="str">
        <f>IFERROR(VLOOKUP(2,$BF$6:$BH$80,7,FALSE),"")</f>
        <v/>
      </c>
      <c r="BP95" s="26" t="str">
        <f>IFERROR(VLOOKUP(3,$BF$6:$BH$80,7,FALSE),"")</f>
        <v/>
      </c>
      <c r="BQ95" s="26" t="str">
        <f>IFERROR(VLOOKUP(4,$BF$6:$BH$80,7,FALSE),"")</f>
        <v/>
      </c>
      <c r="BR95" t="str">
        <f>"&lt;RELAY agemax="""&amp;"10"&amp;""" agemin="""&amp;"-1"&amp;""" agetotalmax="""&amp;"-1"&amp;""" agetotalmin="""&amp;"-1"&amp;""" gender="""&amp;"X"&amp;""" number="""&amp;BK95&amp;"""&gt; &lt;ENTRIES&gt; &lt;ENTRY entrytime="""&amp;BM95&amp;""" eventid="""&amp;BL95&amp;"""&gt; &lt;RELAYPOSITIONS&gt; &lt;RELAYPOSITION athleteid="""&amp;BN95&amp;""" number="""&amp;"1"&amp;""" /&gt; &lt;RELAYPOSITION athleteid="""&amp;BO95&amp;""" number="""&amp;"2"&amp;""" /&gt; &lt;RELAYPOSITION athleteid="""&amp;BP95&amp;""" number="""&amp;"3"&amp;""" /&gt; &lt;RELAYPOSITION athleteid="""&amp;BQ95&amp;""" number="""&amp;"4"&amp;""" /&gt; &lt;/RELAYPOSITIONS&gt; &lt;/ENTRY&gt; &lt;/ENTRIES&gt;  &lt;/RELAY&gt;"</f>
        <v>&lt;RELAY agemax="10" agemin="-1" agetotalmax="-1" agetotalmin="-1" gender="X" number="52"&gt; &lt;ENTRIES&gt; &lt;ENTRY entrytime="00:01:45.19" eventid="11649"&gt;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6" spans="1:70">
      <c r="A96" s="34" t="s">
        <v>67</v>
      </c>
      <c r="B96" s="34"/>
      <c r="C96" s="35"/>
      <c r="D96" s="36"/>
      <c r="E96" s="36"/>
      <c r="F96" s="49"/>
      <c r="BG96" s="13"/>
      <c r="BJ96" s="13"/>
      <c r="BK96" s="25">
        <v>53</v>
      </c>
      <c r="BL96" s="25">
        <f>VLOOKUP(BK96,'Event Structure'!$A$1:$C$56,2)</f>
        <v>11651</v>
      </c>
      <c r="BM96" s="25" t="str">
        <f>IF(VLOOKUP(BK96,'Event Structure'!$A$1:$C$51,3)+$BO$1&gt;120,"00:02:"&amp;VLOOKUP(BK96,'Event Structure'!$A$1:$C$51,3)+$BO$1-120,"00:01:"&amp;VLOOKUP(BK96,'Event Structure'!$A$1:$C$51,3)+$BO$1-60)</f>
        <v>00:01:45.19</v>
      </c>
      <c r="BN96" s="26" t="str">
        <f>IFERROR(VLOOKUP(1,$BF$6:$BH$80,6,FALSE),"")</f>
        <v/>
      </c>
      <c r="BO96" s="26" t="str">
        <f>IFERROR(VLOOKUP(2,$BF$6:$BH$80,6,FALSE),"")</f>
        <v/>
      </c>
      <c r="BP96" s="26" t="str">
        <f>IFERROR(VLOOKUP(3,$BF$6:$BH$80,6,FALSE),"")</f>
        <v/>
      </c>
      <c r="BQ96" s="26" t="str">
        <f>IFERROR(VLOOKUP(4,$BF$6:$BH$80,6,FALSE),"")</f>
        <v/>
      </c>
      <c r="BR96" t="str">
        <f>"&lt;RELAY agemax="""&amp;"12"&amp;""" agemin="""&amp;"-1"&amp;""" agetotalmax="""&amp;"-1"&amp;""" agetotalmin="""&amp;"-1"&amp;""" gender="""&amp;"X"&amp;""" number="""&amp;BK96&amp;"""&gt; &lt;ENTRIES&gt; &lt;ENTRY entrytime="""&amp;BM96&amp;""" eventid="""&amp;BL96&amp;"""&gt; &lt;RELAYPOSITIONS&gt; &lt;RELAYPOSITION athleteid="""&amp;BN96&amp;""" number="""&amp;"1"&amp;""" /&gt; &lt;RELAYPOSITION athleteid="""&amp;BO96&amp;""" number="""&amp;"2"&amp;""" /&gt; &lt;RELAYPOSITION athleteid="""&amp;BP96&amp;""" number="""&amp;"3"&amp;""" /&gt; &lt;RELAYPOSITION athleteid="""&amp;BQ96&amp;""" number="""&amp;"4"&amp;""" /&gt; &lt;/RELAYPOSITIONS&gt; &lt;/ENTRY&gt; &lt;/ENTRIES&gt;  &lt;/RELAY&gt;"</f>
        <v>&lt;RELAY agemax="12" agemin="-1" agetotalmax="-1" agetotalmin="-1" gender="X" number="53"&gt; &lt;ENTRIES&gt; &lt;ENTRY entrytime="00:01:45.19" eventid="11651"&gt;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7" spans="1:70">
      <c r="A97" s="34" t="s">
        <v>68</v>
      </c>
      <c r="B97" s="34"/>
      <c r="C97" s="35"/>
      <c r="D97" s="36"/>
      <c r="E97" s="36"/>
      <c r="F97" s="49"/>
      <c r="BJ97" s="13"/>
      <c r="BK97" s="25">
        <v>54</v>
      </c>
      <c r="BL97" s="25">
        <f>VLOOKUP(BK97,'Event Structure'!$A$1:$C$56,2)</f>
        <v>11653</v>
      </c>
      <c r="BM97" s="25" t="str">
        <f>IF(VLOOKUP(BK97,'Event Structure'!$A$1:$C$51,3)+$BO$1&gt;120,"00:02:"&amp;VLOOKUP(BK97,'Event Structure'!$A$1:$C$51,3)+$BO$1-120,"00:01:"&amp;VLOOKUP(BK97,'Event Structure'!$A$1:$C$51,3)+$BO$1-60)</f>
        <v>00:01:45.19</v>
      </c>
      <c r="BN97" s="26" t="str">
        <f>IFERROR(VLOOKUP(1,$BF$6:$BH$80,5,FALSE),"")</f>
        <v/>
      </c>
      <c r="BO97" s="26" t="str">
        <f>IFERROR(VLOOKUP(2,$BF$6:$BH$80,5,FALSE),"")</f>
        <v/>
      </c>
      <c r="BP97" s="26" t="str">
        <f>IFERROR(VLOOKUP(3,$BF$6:$BH$80,5,FALSE),"")</f>
        <v/>
      </c>
      <c r="BQ97" s="26" t="str">
        <f>IFERROR(VLOOKUP(4,$BF$6:$BH$80,5,FALSE),"")</f>
        <v/>
      </c>
      <c r="BR97" t="str">
        <f>"&lt;RELAY agemax="""&amp;"14"&amp;""" agemin="""&amp;"-1"&amp;""" agetotalmax="""&amp;"-1"&amp;""" agetotalmin="""&amp;"-1"&amp;""" gender="""&amp;"X"&amp;""" number="""&amp;BK97&amp;"""&gt; &lt;ENTRIES&gt; &lt;ENTRY entrytime="""&amp;BM97&amp;""" eventid="""&amp;BL97&amp;"""&gt; &lt;RELAYPOSITIONS&gt; &lt;RELAYPOSITION athleteid="""&amp;BN97&amp;""" number="""&amp;"1"&amp;""" /&gt; &lt;RELAYPOSITION athleteid="""&amp;BO97&amp;""" number="""&amp;"2"&amp;""" /&gt; &lt;RELAYPOSITION athleteid="""&amp;BP97&amp;""" number="""&amp;"3"&amp;""" /&gt; &lt;RELAYPOSITION athleteid="""&amp;BQ97&amp;""" number="""&amp;"4"&amp;""" /&gt; &lt;/RELAYPOSITIONS&gt; &lt;/ENTRY&gt; &lt;/ENTRIES&gt;  &lt;/RELAY&gt;"</f>
        <v>&lt;RELAY agemax="14" agemin="-1" agetotalmax="-1" agetotalmin="-1" gender="X" number="54"&gt; &lt;ENTRIES&gt; &lt;ENTRY entrytime="00:01:45.19" eventid="11653"&gt;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8" spans="1:70">
      <c r="A98" s="34" t="s">
        <v>69</v>
      </c>
      <c r="B98" s="34"/>
      <c r="C98" s="35"/>
      <c r="D98" s="36"/>
      <c r="E98" s="36"/>
      <c r="F98" s="49"/>
      <c r="BJ98" s="13"/>
      <c r="BK98" s="25">
        <v>55</v>
      </c>
      <c r="BL98" s="25">
        <f>VLOOKUP(BK98,'Event Structure'!$A$1:$C$56,2)</f>
        <v>11655</v>
      </c>
      <c r="BM98" s="25" t="str">
        <f>IF(VLOOKUP(BK98,'Event Structure'!$A$1:$C$51,3)+$BO$1&gt;120,"00:02:"&amp;VLOOKUP(BK98,'Event Structure'!$A$1:$C$51,3)+$BO$1-120,"00:01:"&amp;VLOOKUP(BK98,'Event Structure'!$A$1:$C$51,3)+$BO$1-60)</f>
        <v>00:01:45.19</v>
      </c>
      <c r="BN98" s="26" t="str">
        <f>IFERROR(VLOOKUP(1,$BF$6:$BH$80,4,FALSE),"")</f>
        <v/>
      </c>
      <c r="BO98" s="26" t="str">
        <f>IFERROR(VLOOKUP(2,$BF$6:$BH$80,4,FALSE),"")</f>
        <v/>
      </c>
      <c r="BP98" s="26" t="str">
        <f>IFERROR(VLOOKUP(3,$BF$6:$BH$80,4,FALSE),"")</f>
        <v/>
      </c>
      <c r="BQ98" s="26" t="str">
        <f>IFERROR(VLOOKUP(4,$BF$6:$BH$80,4,FALSE),"")</f>
        <v/>
      </c>
      <c r="BR98" t="str">
        <f>"&lt;RELAY agemax="""&amp;"99"&amp;""" agemin="""&amp;"-1"&amp;""" agetotalmax="""&amp;"-1"&amp;""" agetotalmin="""&amp;"-1"&amp;""" gender="""&amp;"X"&amp;""" number="""&amp;BK98&amp;"""&gt; &lt;ENTRIES&gt; &lt;ENTRY entrytime="""&amp;BM98&amp;""" eventid="""&amp;BL98&amp;"""&gt; &lt;RELAYPOSITIONS&gt; &lt;RELAYPOSITION athleteid="""&amp;BN98&amp;""" number="""&amp;"1"&amp;""" /&gt; &lt;RELAYPOSITION athleteid="""&amp;BO98&amp;""" number="""&amp;"2"&amp;""" /&gt; &lt;RELAYPOSITION athleteid="""&amp;BP98&amp;""" number="""&amp;"3"&amp;""" /&gt; &lt;RELAYPOSITION athleteid="""&amp;BQ98&amp;""" number="""&amp;"4"&amp;""" /&gt; &lt;/RELAYPOSITIONS&gt; &lt;/ENTRY&gt; &lt;/ENTRIES&gt;  &lt;/RELAY&gt;"</f>
        <v>&lt;RELAY agemax="99" agemin="-1" agetotalmax="-1" agetotalmin="-1" gender="X" number="55"&gt; &lt;ENTRIES&gt; &lt;ENTRY entrytime="00:01:45.19" eventid="11655"&gt;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9" spans="1:70">
      <c r="A99" s="34" t="s">
        <v>70</v>
      </c>
      <c r="B99" s="34"/>
      <c r="C99" s="35"/>
      <c r="D99" s="36"/>
      <c r="E99" s="36"/>
      <c r="F99" s="49"/>
      <c r="BJ99" s="13"/>
      <c r="BK99" s="13"/>
      <c r="BL99" s="13"/>
      <c r="BM99" s="13"/>
      <c r="BR99" t="s">
        <v>71</v>
      </c>
    </row>
    <row r="100" spans="1:70">
      <c r="A100" s="34" t="s">
        <v>72</v>
      </c>
      <c r="B100" s="34"/>
      <c r="C100" s="35"/>
      <c r="D100" s="36"/>
      <c r="E100" s="36"/>
      <c r="F100" s="49"/>
      <c r="BJ100" s="13"/>
      <c r="BK100" s="13"/>
      <c r="BL100" s="13"/>
      <c r="BM100" s="13"/>
      <c r="BR100" t="s">
        <v>73</v>
      </c>
    </row>
    <row r="101" spans="1:70">
      <c r="A101" s="34" t="s">
        <v>74</v>
      </c>
      <c r="B101" s="34"/>
      <c r="C101" s="35"/>
      <c r="D101" s="36"/>
      <c r="E101" s="36"/>
      <c r="F101" s="49"/>
      <c r="BJ101" s="13"/>
      <c r="BK101" s="13"/>
      <c r="BL101" s="13"/>
      <c r="BM101" s="13"/>
      <c r="BR101" s="28"/>
    </row>
    <row r="102" spans="1:70">
      <c r="A102" s="34" t="s">
        <v>75</v>
      </c>
      <c r="B102" s="34"/>
      <c r="C102" s="35"/>
      <c r="D102" s="36"/>
      <c r="E102" s="36"/>
      <c r="F102" s="49"/>
      <c r="BJ102" s="13"/>
      <c r="BK102" s="13"/>
      <c r="BL102" s="13"/>
      <c r="BM102" s="13"/>
    </row>
    <row r="103" spans="1:70">
      <c r="A103" s="38"/>
      <c r="B103" s="38"/>
      <c r="C103" s="39"/>
      <c r="D103" s="37"/>
      <c r="E103" s="37"/>
      <c r="F103" s="27"/>
      <c r="BJ103" s="13"/>
      <c r="BK103" s="13"/>
      <c r="BL103" s="13"/>
      <c r="BM103" s="13"/>
    </row>
    <row r="104" spans="1:70">
      <c r="A104" s="38"/>
      <c r="B104" s="38"/>
      <c r="C104" s="39"/>
      <c r="D104" s="37"/>
      <c r="E104" s="37"/>
      <c r="F104" s="27"/>
      <c r="BJ104" s="13"/>
      <c r="BK104" s="13"/>
      <c r="BL104" s="13"/>
      <c r="BM104" s="13"/>
    </row>
    <row r="105" spans="1:70">
      <c r="A105" s="38"/>
      <c r="B105" s="38"/>
      <c r="C105" s="39"/>
      <c r="D105" s="37"/>
      <c r="E105" s="37"/>
      <c r="F105" s="27"/>
      <c r="BJ105" s="13"/>
      <c r="BK105" s="13"/>
      <c r="BL105" s="13"/>
      <c r="BM105" s="13"/>
    </row>
    <row r="106" spans="1:70">
      <c r="A106" s="38"/>
      <c r="B106" s="38"/>
      <c r="C106" s="39"/>
      <c r="D106" s="37"/>
      <c r="E106" s="37"/>
      <c r="F106" s="27"/>
      <c r="BJ106" s="13"/>
      <c r="BK106" s="13"/>
      <c r="BL106" s="13"/>
      <c r="BM106" s="13"/>
    </row>
    <row r="107" spans="1:70">
      <c r="D107" s="27"/>
      <c r="E107" s="27"/>
      <c r="F107" s="27"/>
      <c r="BJ107" s="13"/>
      <c r="BK107" s="13"/>
      <c r="BL107" s="13"/>
      <c r="BM107" s="13"/>
    </row>
    <row r="108" spans="1:70">
      <c r="D108" s="27"/>
      <c r="E108" s="27"/>
      <c r="F108" s="27"/>
      <c r="BJ108" s="13"/>
      <c r="BK108" s="13"/>
      <c r="BL108" s="13"/>
      <c r="BM108" s="13"/>
    </row>
    <row r="109" spans="1:70">
      <c r="D109" s="27"/>
      <c r="E109" s="27"/>
      <c r="F109" s="27"/>
      <c r="BJ109" s="13"/>
      <c r="BK109" s="13"/>
      <c r="BL109" s="13"/>
      <c r="BM109" s="13"/>
    </row>
    <row r="110" spans="1:70">
      <c r="D110" s="27"/>
      <c r="E110" s="27"/>
      <c r="F110" s="27"/>
      <c r="BJ110" s="13"/>
      <c r="BK110" s="13"/>
      <c r="BL110" s="13"/>
      <c r="BM110" s="13"/>
    </row>
    <row r="111" spans="1:70">
      <c r="D111" s="27"/>
      <c r="E111" s="27"/>
      <c r="F111" s="27"/>
      <c r="BJ111" s="13"/>
      <c r="BK111" s="13"/>
      <c r="BL111" s="13"/>
      <c r="BM111" s="13"/>
    </row>
    <row r="112" spans="1:70">
      <c r="D112" s="27"/>
      <c r="E112" s="27"/>
      <c r="F112" s="27"/>
      <c r="BJ112" s="13"/>
      <c r="BK112" s="13"/>
      <c r="BL112" s="13"/>
      <c r="BM112" s="13"/>
    </row>
    <row r="113" spans="4:65">
      <c r="D113" s="27"/>
      <c r="E113" s="27"/>
      <c r="F113" s="27"/>
      <c r="BJ113" s="13"/>
      <c r="BK113" s="13"/>
      <c r="BL113" s="13"/>
      <c r="BM113" s="13"/>
    </row>
    <row r="114" spans="4:65">
      <c r="D114" s="27"/>
      <c r="E114" s="27"/>
      <c r="F114" s="27"/>
      <c r="BJ114" s="13"/>
      <c r="BK114" s="13"/>
      <c r="BL114" s="13"/>
      <c r="BM114" s="13"/>
    </row>
    <row r="115" spans="4:65">
      <c r="D115" s="27"/>
      <c r="E115" s="27"/>
      <c r="F115" s="27"/>
      <c r="BJ115" s="13"/>
      <c r="BK115" s="13"/>
      <c r="BL115" s="13"/>
      <c r="BM115" s="13"/>
    </row>
    <row r="116" spans="4:65">
      <c r="D116" s="27"/>
      <c r="E116" s="27"/>
      <c r="F116" s="27"/>
      <c r="BJ116" s="13"/>
      <c r="BK116" s="13"/>
      <c r="BL116" s="13"/>
      <c r="BM116" s="13"/>
    </row>
    <row r="117" spans="4:65">
      <c r="D117" s="27"/>
      <c r="E117" s="27"/>
      <c r="F117" s="27"/>
      <c r="BJ117" s="13"/>
      <c r="BK117" s="13"/>
      <c r="BL117" s="13"/>
      <c r="BM117" s="13"/>
    </row>
    <row r="118" spans="4:65">
      <c r="D118" s="27"/>
      <c r="E118" s="27"/>
      <c r="F118" s="27"/>
      <c r="BJ118" s="13"/>
      <c r="BK118" s="13"/>
      <c r="BL118" s="13"/>
      <c r="BM118" s="13"/>
    </row>
    <row r="119" spans="4:65">
      <c r="D119" s="27"/>
      <c r="E119" s="27"/>
      <c r="F119" s="27"/>
      <c r="BJ119" s="13"/>
      <c r="BK119" s="13"/>
      <c r="BL119" s="13"/>
      <c r="BM119" s="13"/>
    </row>
    <row r="120" spans="4:65">
      <c r="D120" s="27"/>
      <c r="E120" s="27"/>
      <c r="F120" s="27"/>
      <c r="BJ120" s="13"/>
      <c r="BK120" s="13"/>
      <c r="BL120" s="13"/>
      <c r="BM120" s="13"/>
    </row>
    <row r="121" spans="4:65">
      <c r="D121" s="27"/>
      <c r="E121" s="27"/>
      <c r="F121" s="27"/>
      <c r="BJ121" s="13"/>
      <c r="BK121" s="13"/>
      <c r="BL121" s="13"/>
      <c r="BM121" s="13"/>
    </row>
    <row r="122" spans="4:65">
      <c r="D122" s="27"/>
      <c r="E122" s="27"/>
      <c r="F122" s="27"/>
      <c r="BJ122" s="13"/>
      <c r="BK122" s="13"/>
      <c r="BL122" s="13"/>
      <c r="BM122" s="13"/>
    </row>
    <row r="123" spans="4:65">
      <c r="D123" s="27"/>
      <c r="E123" s="27"/>
      <c r="F123" s="27"/>
      <c r="BJ123" s="13"/>
      <c r="BK123" s="13"/>
      <c r="BL123" s="13"/>
      <c r="BM123" s="13"/>
    </row>
    <row r="124" spans="4:65">
      <c r="D124" s="27"/>
      <c r="E124" s="27"/>
      <c r="F124" s="27"/>
      <c r="BJ124" s="13"/>
      <c r="BK124" s="13"/>
      <c r="BL124" s="13"/>
      <c r="BM124" s="13"/>
    </row>
    <row r="125" spans="4:65">
      <c r="D125" s="27"/>
      <c r="E125" s="27"/>
      <c r="F125" s="27"/>
      <c r="BJ125" s="13"/>
      <c r="BK125" s="13"/>
      <c r="BL125" s="13"/>
      <c r="BM125" s="13"/>
    </row>
    <row r="126" spans="4:65">
      <c r="D126" s="27"/>
      <c r="E126" s="27"/>
      <c r="F126" s="27"/>
      <c r="BJ126" s="13"/>
      <c r="BK126" s="13"/>
      <c r="BL126" s="13"/>
      <c r="BM126" s="13"/>
    </row>
    <row r="127" spans="4:65">
      <c r="D127" s="27"/>
      <c r="E127" s="27"/>
      <c r="F127" s="27"/>
      <c r="BJ127" s="13"/>
      <c r="BK127" s="13"/>
      <c r="BL127" s="13"/>
      <c r="BM127" s="13"/>
    </row>
    <row r="128" spans="4:65">
      <c r="D128" s="27"/>
      <c r="E128" s="27"/>
      <c r="F128" s="27"/>
      <c r="BJ128" s="13"/>
      <c r="BK128" s="13"/>
      <c r="BL128" s="13"/>
      <c r="BM128" s="13"/>
    </row>
    <row r="129" spans="1:65">
      <c r="D129" s="27"/>
      <c r="E129" s="27"/>
      <c r="F129" s="27"/>
      <c r="BJ129" s="13"/>
      <c r="BK129" s="13"/>
      <c r="BL129" s="13"/>
      <c r="BM129" s="13"/>
    </row>
    <row r="130" spans="1:65">
      <c r="A130" s="64" t="s">
        <v>76</v>
      </c>
      <c r="B130" s="64"/>
      <c r="D130" s="27"/>
      <c r="E130" s="27"/>
      <c r="F130" s="27"/>
      <c r="BJ130" s="13"/>
      <c r="BK130" s="13"/>
      <c r="BL130" s="13"/>
      <c r="BM130" s="13"/>
    </row>
    <row r="131" spans="1:65">
      <c r="A131" s="16" t="s">
        <v>77</v>
      </c>
      <c r="B131" s="16" t="s">
        <v>78</v>
      </c>
      <c r="D131" s="27"/>
      <c r="E131" s="27"/>
      <c r="F131" s="27"/>
      <c r="BJ131" s="13"/>
      <c r="BK131" s="13"/>
      <c r="BL131" s="13"/>
      <c r="BM131" s="13"/>
    </row>
    <row r="132" spans="1:65">
      <c r="A132" s="16" t="s">
        <v>79</v>
      </c>
      <c r="B132" s="16" t="s">
        <v>80</v>
      </c>
      <c r="D132" s="27"/>
      <c r="E132" s="27"/>
      <c r="F132" s="27"/>
      <c r="BJ132" s="13"/>
      <c r="BK132" s="13"/>
      <c r="BL132" s="13"/>
      <c r="BM132" s="13"/>
    </row>
    <row r="133" spans="1:65">
      <c r="D133" s="27"/>
      <c r="E133" s="27"/>
      <c r="F133" s="27"/>
      <c r="BJ133" s="13"/>
      <c r="BK133" s="13"/>
      <c r="BL133" s="13"/>
      <c r="BM133" s="13"/>
    </row>
    <row r="134" spans="1:65">
      <c r="D134" s="27"/>
      <c r="E134" s="27"/>
      <c r="F134" s="27"/>
      <c r="BJ134" s="13"/>
      <c r="BK134" s="13"/>
      <c r="BL134" s="13"/>
      <c r="BM134" s="13"/>
    </row>
    <row r="135" spans="1:65">
      <c r="D135" s="27"/>
      <c r="E135" s="27"/>
      <c r="F135" s="27"/>
      <c r="BJ135" s="13"/>
      <c r="BK135" s="13"/>
      <c r="BL135" s="13"/>
      <c r="BM135" s="13"/>
    </row>
    <row r="136" spans="1:65">
      <c r="D136" s="27"/>
      <c r="E136" s="27"/>
      <c r="F136" s="27"/>
      <c r="BJ136" s="13"/>
      <c r="BK136" s="13"/>
      <c r="BL136" s="13"/>
      <c r="BM136" s="13"/>
    </row>
    <row r="137" spans="1:65">
      <c r="D137" s="27"/>
      <c r="E137" s="27"/>
      <c r="F137" s="27"/>
      <c r="BJ137" s="13"/>
      <c r="BK137" s="13"/>
      <c r="BL137" s="13"/>
      <c r="BM137" s="13"/>
    </row>
    <row r="138" spans="1:65">
      <c r="D138" s="27"/>
      <c r="E138" s="27"/>
      <c r="F138" s="27"/>
      <c r="BJ138" s="13"/>
      <c r="BK138" s="13"/>
      <c r="BL138" s="13"/>
      <c r="BM138" s="13"/>
    </row>
    <row r="139" spans="1:65">
      <c r="D139" s="27"/>
      <c r="E139" s="27"/>
      <c r="F139" s="27"/>
      <c r="BJ139" s="13"/>
      <c r="BK139" s="13"/>
      <c r="BL139" s="13"/>
      <c r="BM139" s="13"/>
    </row>
    <row r="140" spans="1:65">
      <c r="D140" s="27"/>
      <c r="E140" s="27"/>
      <c r="F140" s="27"/>
      <c r="BJ140" s="13"/>
      <c r="BK140" s="13"/>
      <c r="BL140" s="13"/>
      <c r="BM140" s="13"/>
    </row>
    <row r="141" spans="1:65">
      <c r="D141" s="27"/>
      <c r="E141" s="27"/>
      <c r="F141" s="27"/>
      <c r="BJ141" s="13"/>
      <c r="BK141" s="13"/>
      <c r="BL141" s="13"/>
      <c r="BM141" s="13"/>
    </row>
    <row r="142" spans="1:65">
      <c r="D142" s="27"/>
      <c r="E142" s="27"/>
      <c r="F142" s="27"/>
      <c r="BJ142" s="13"/>
      <c r="BK142" s="13"/>
      <c r="BL142" s="13"/>
      <c r="BM142" s="13"/>
    </row>
    <row r="143" spans="1:65">
      <c r="D143" s="27"/>
      <c r="E143" s="27"/>
      <c r="F143" s="27"/>
      <c r="BJ143" s="13"/>
      <c r="BK143" s="13"/>
      <c r="BL143" s="13"/>
      <c r="BM143" s="13"/>
    </row>
    <row r="144" spans="1:65">
      <c r="D144" s="27"/>
      <c r="E144" s="27"/>
      <c r="F144" s="27"/>
      <c r="BJ144" s="13"/>
      <c r="BK144" s="13"/>
      <c r="BL144" s="13"/>
      <c r="BM144" s="13"/>
    </row>
    <row r="145" spans="4:65">
      <c r="D145" s="27"/>
      <c r="E145" s="27"/>
      <c r="F145" s="27"/>
      <c r="BJ145" s="13"/>
      <c r="BK145" s="13"/>
      <c r="BL145" s="13"/>
      <c r="BM145" s="13"/>
    </row>
    <row r="146" spans="4:65">
      <c r="D146" s="27"/>
      <c r="E146" s="27"/>
      <c r="F146" s="27"/>
      <c r="BJ146" s="13"/>
    </row>
    <row r="147" spans="4:65">
      <c r="D147" s="27"/>
      <c r="E147" s="27"/>
      <c r="F147" s="27"/>
      <c r="BJ147" s="13"/>
    </row>
    <row r="148" spans="4:65">
      <c r="D148" s="27"/>
      <c r="E148" s="27"/>
      <c r="F148" s="27"/>
      <c r="BJ148" s="13"/>
    </row>
    <row r="149" spans="4:65">
      <c r="D149" s="27"/>
      <c r="E149" s="27"/>
      <c r="F149" s="27"/>
      <c r="BJ149" s="13"/>
    </row>
    <row r="150" spans="4:65">
      <c r="D150" s="27"/>
      <c r="E150" s="27"/>
      <c r="F150" s="27"/>
      <c r="BJ150" s="13"/>
    </row>
    <row r="151" spans="4:65">
      <c r="D151" s="27"/>
      <c r="E151" s="27"/>
      <c r="F151" s="27"/>
      <c r="BJ151" s="13"/>
    </row>
    <row r="152" spans="4:65">
      <c r="D152" s="27"/>
      <c r="E152" s="27"/>
      <c r="F152" s="27"/>
      <c r="BJ152" s="13"/>
    </row>
    <row r="153" spans="4:65">
      <c r="D153" s="27"/>
      <c r="E153" s="27"/>
      <c r="F153" s="27"/>
      <c r="BJ153" s="13"/>
    </row>
    <row r="154" spans="4:65">
      <c r="D154" s="27"/>
      <c r="E154" s="27"/>
      <c r="F154" s="27"/>
      <c r="BJ154" s="13"/>
    </row>
    <row r="155" spans="4:65">
      <c r="D155" s="27"/>
      <c r="E155" s="27"/>
      <c r="F155" s="27"/>
      <c r="BJ155" s="13"/>
    </row>
    <row r="156" spans="4:65">
      <c r="D156" s="27"/>
      <c r="E156" s="27"/>
      <c r="F156" s="27"/>
      <c r="BJ156" s="13"/>
    </row>
    <row r="157" spans="4:65">
      <c r="D157" s="27"/>
      <c r="E157" s="27"/>
      <c r="F157" s="27"/>
      <c r="BJ157" s="13"/>
    </row>
    <row r="158" spans="4:65">
      <c r="D158" s="27"/>
      <c r="E158" s="27"/>
      <c r="F158" s="27"/>
      <c r="BJ158" s="13"/>
    </row>
    <row r="159" spans="4:65">
      <c r="D159" s="27"/>
      <c r="E159" s="27"/>
      <c r="F159" s="27"/>
      <c r="BJ159" s="13"/>
    </row>
    <row r="160" spans="4:65">
      <c r="D160" s="27"/>
      <c r="E160" s="27"/>
      <c r="F160" s="27"/>
      <c r="BJ160" s="13"/>
    </row>
    <row r="161" spans="4:62">
      <c r="D161" s="27"/>
      <c r="E161" s="27"/>
      <c r="F161" s="27"/>
      <c r="BJ161" s="13"/>
    </row>
    <row r="162" spans="4:62">
      <c r="D162" s="27"/>
      <c r="E162" s="27"/>
      <c r="F162" s="27"/>
      <c r="BJ162" s="13"/>
    </row>
    <row r="163" spans="4:62">
      <c r="D163" s="27"/>
      <c r="E163" s="27"/>
      <c r="F163" s="27"/>
      <c r="BJ163" s="13"/>
    </row>
    <row r="164" spans="4:62">
      <c r="D164" s="27"/>
      <c r="E164" s="27"/>
      <c r="F164" s="27"/>
      <c r="BJ164" s="13"/>
    </row>
    <row r="165" spans="4:62">
      <c r="D165" s="27"/>
      <c r="E165" s="27"/>
      <c r="F165" s="27"/>
      <c r="BJ165" s="13"/>
    </row>
    <row r="166" spans="4:62">
      <c r="D166" s="27"/>
      <c r="E166" s="27"/>
      <c r="F166" s="27"/>
      <c r="BJ166" s="13"/>
    </row>
    <row r="167" spans="4:62">
      <c r="D167" s="27"/>
      <c r="E167" s="27"/>
      <c r="F167" s="27"/>
      <c r="BJ167" s="13"/>
    </row>
    <row r="168" spans="4:62">
      <c r="D168" s="27"/>
      <c r="E168" s="27"/>
      <c r="F168" s="27"/>
      <c r="BJ168" s="13"/>
    </row>
    <row r="169" spans="4:62">
      <c r="D169" s="27"/>
      <c r="E169" s="27"/>
      <c r="F169" s="27"/>
      <c r="BJ169" s="13"/>
    </row>
    <row r="170" spans="4:62">
      <c r="D170" s="27"/>
      <c r="E170" s="27"/>
      <c r="F170" s="27"/>
      <c r="BJ170" s="13"/>
    </row>
    <row r="171" spans="4:62">
      <c r="D171" s="27"/>
      <c r="E171" s="27"/>
      <c r="F171" s="27"/>
      <c r="BJ171" s="13"/>
    </row>
    <row r="172" spans="4:62">
      <c r="D172" s="27"/>
      <c r="E172" s="27"/>
      <c r="F172" s="27"/>
      <c r="BJ172" s="13"/>
    </row>
    <row r="173" spans="4:62">
      <c r="D173" s="27"/>
      <c r="E173" s="27"/>
      <c r="F173" s="27"/>
      <c r="BJ173" s="13"/>
    </row>
    <row r="174" spans="4:62">
      <c r="D174" s="27"/>
      <c r="E174" s="27"/>
      <c r="F174" s="27"/>
      <c r="BJ174" s="13"/>
    </row>
    <row r="175" spans="4:62">
      <c r="D175" s="27"/>
      <c r="E175" s="27"/>
      <c r="F175" s="27"/>
      <c r="BJ175" s="13"/>
    </row>
    <row r="176" spans="4:62">
      <c r="D176" s="27"/>
      <c r="E176" s="27"/>
      <c r="F176" s="27"/>
      <c r="BJ176" s="13"/>
    </row>
    <row r="177" spans="4:62">
      <c r="D177" s="27"/>
      <c r="E177" s="27"/>
      <c r="F177" s="27"/>
      <c r="BJ177" s="13"/>
    </row>
    <row r="178" spans="4:62">
      <c r="D178" s="27"/>
      <c r="E178" s="27"/>
      <c r="F178" s="27"/>
      <c r="BJ178" s="13"/>
    </row>
    <row r="179" spans="4:62">
      <c r="D179" s="27"/>
      <c r="E179" s="27"/>
      <c r="F179" s="27"/>
      <c r="BJ179" s="13"/>
    </row>
    <row r="180" spans="4:62">
      <c r="D180" s="27"/>
      <c r="E180" s="27"/>
      <c r="F180" s="27"/>
      <c r="BJ180" s="13"/>
    </row>
    <row r="181" spans="4:62">
      <c r="D181" s="27"/>
      <c r="E181" s="27"/>
      <c r="F181" s="27"/>
      <c r="BJ181" s="13"/>
    </row>
    <row r="182" spans="4:62">
      <c r="D182" s="27"/>
      <c r="E182" s="27"/>
      <c r="F182" s="27"/>
      <c r="BJ182" s="13"/>
    </row>
    <row r="183" spans="4:62">
      <c r="D183" s="27"/>
      <c r="E183" s="27"/>
      <c r="F183" s="27"/>
      <c r="BJ183" s="13"/>
    </row>
    <row r="184" spans="4:62">
      <c r="D184" s="27"/>
      <c r="E184" s="27"/>
      <c r="F184" s="27"/>
      <c r="BJ184" s="13"/>
    </row>
    <row r="185" spans="4:62">
      <c r="D185" s="27"/>
      <c r="E185" s="27"/>
      <c r="F185" s="27"/>
      <c r="BJ185" s="13"/>
    </row>
    <row r="186" spans="4:62">
      <c r="D186" s="27"/>
      <c r="E186" s="27"/>
      <c r="F186" s="27"/>
      <c r="BJ186" s="13"/>
    </row>
    <row r="187" spans="4:62">
      <c r="D187" s="27"/>
      <c r="E187" s="27"/>
      <c r="F187" s="27"/>
      <c r="BJ187" s="13"/>
    </row>
    <row r="188" spans="4:62">
      <c r="D188" s="27"/>
      <c r="E188" s="27"/>
      <c r="F188" s="27"/>
      <c r="BJ188" s="13"/>
    </row>
    <row r="189" spans="4:62">
      <c r="D189" s="27"/>
      <c r="E189" s="27"/>
      <c r="F189" s="27"/>
      <c r="BJ189" s="13"/>
    </row>
    <row r="190" spans="4:62">
      <c r="D190" s="27"/>
      <c r="E190" s="27"/>
      <c r="F190" s="27"/>
      <c r="BJ190" s="13"/>
    </row>
    <row r="191" spans="4:62">
      <c r="D191" s="27"/>
      <c r="E191" s="27"/>
      <c r="F191" s="27"/>
      <c r="BJ191" s="13"/>
    </row>
    <row r="192" spans="4:62">
      <c r="D192" s="27"/>
      <c r="E192" s="27"/>
      <c r="F192" s="27"/>
      <c r="BJ192" s="13"/>
    </row>
    <row r="193" spans="4:62">
      <c r="D193" s="27"/>
      <c r="E193" s="27"/>
      <c r="F193" s="27"/>
      <c r="BJ193" s="13"/>
    </row>
    <row r="194" spans="4:62">
      <c r="D194" s="27"/>
      <c r="E194" s="27"/>
      <c r="F194" s="27"/>
      <c r="BJ194" s="13"/>
    </row>
    <row r="195" spans="4:62">
      <c r="D195" s="27"/>
      <c r="E195" s="27"/>
      <c r="F195" s="27"/>
      <c r="BJ195" s="13"/>
    </row>
    <row r="196" spans="4:62">
      <c r="D196" s="27"/>
      <c r="E196" s="27"/>
      <c r="F196" s="27"/>
      <c r="BJ196" s="13"/>
    </row>
    <row r="197" spans="4:62">
      <c r="D197" s="27"/>
      <c r="E197" s="27"/>
      <c r="F197" s="27"/>
      <c r="BJ197" s="13"/>
    </row>
    <row r="198" spans="4:62">
      <c r="D198" s="27"/>
      <c r="E198" s="27"/>
      <c r="F198" s="27"/>
      <c r="BJ198" s="13"/>
    </row>
    <row r="199" spans="4:62">
      <c r="D199" s="27"/>
      <c r="E199" s="27"/>
      <c r="F199" s="27"/>
      <c r="BJ199" s="13"/>
    </row>
    <row r="200" spans="4:62">
      <c r="D200" s="27"/>
      <c r="E200" s="27"/>
      <c r="F200" s="27"/>
      <c r="BJ200" s="13"/>
    </row>
    <row r="201" spans="4:62">
      <c r="D201" s="27"/>
      <c r="E201" s="27"/>
      <c r="F201" s="27"/>
      <c r="BJ201" s="13"/>
    </row>
    <row r="202" spans="4:62">
      <c r="D202" s="27"/>
      <c r="E202" s="27"/>
      <c r="F202" s="27"/>
      <c r="BJ202" s="13"/>
    </row>
    <row r="203" spans="4:62">
      <c r="D203" s="27"/>
      <c r="E203" s="27"/>
      <c r="F203" s="27"/>
      <c r="BJ203" s="13"/>
    </row>
    <row r="204" spans="4:62">
      <c r="D204" s="27"/>
      <c r="E204" s="27"/>
      <c r="F204" s="27"/>
      <c r="BJ204" s="13"/>
    </row>
    <row r="205" spans="4:62">
      <c r="D205" s="27"/>
      <c r="E205" s="27"/>
      <c r="F205" s="27"/>
      <c r="BJ205" s="13"/>
    </row>
    <row r="206" spans="4:62">
      <c r="D206" s="27"/>
      <c r="E206" s="27"/>
      <c r="F206" s="27"/>
      <c r="BJ206" s="13"/>
    </row>
    <row r="207" spans="4:62">
      <c r="D207" s="27"/>
      <c r="E207" s="27"/>
      <c r="F207" s="27"/>
      <c r="BJ207" s="13"/>
    </row>
    <row r="208" spans="4:62">
      <c r="D208" s="27"/>
      <c r="E208" s="27"/>
      <c r="F208" s="27"/>
      <c r="BJ208" s="13"/>
    </row>
    <row r="209" spans="4:62">
      <c r="D209" s="27"/>
      <c r="E209" s="27"/>
      <c r="F209" s="27"/>
      <c r="BJ209" s="13"/>
    </row>
    <row r="210" spans="4:62">
      <c r="D210" s="27"/>
      <c r="E210" s="27"/>
      <c r="F210" s="27"/>
      <c r="BJ210" s="13"/>
    </row>
    <row r="211" spans="4:62">
      <c r="D211" s="27"/>
      <c r="E211" s="27"/>
      <c r="F211" s="27"/>
      <c r="BJ211" s="13"/>
    </row>
    <row r="212" spans="4:62">
      <c r="D212" s="27"/>
      <c r="E212" s="27"/>
      <c r="F212" s="27"/>
      <c r="BJ212" s="13"/>
    </row>
    <row r="213" spans="4:62">
      <c r="D213" s="27"/>
      <c r="E213" s="27"/>
      <c r="F213" s="27"/>
      <c r="BJ213" s="13"/>
    </row>
    <row r="214" spans="4:62">
      <c r="D214" s="27"/>
      <c r="E214" s="27"/>
      <c r="F214" s="27"/>
      <c r="BJ214" s="13"/>
    </row>
    <row r="215" spans="4:62">
      <c r="D215" s="27"/>
      <c r="E215" s="27"/>
      <c r="F215" s="27"/>
      <c r="BJ215" s="13"/>
    </row>
    <row r="216" spans="4:62">
      <c r="D216" s="27"/>
      <c r="E216" s="27"/>
      <c r="F216" s="27"/>
      <c r="BJ216" s="13"/>
    </row>
    <row r="217" spans="4:62">
      <c r="D217" s="27"/>
      <c r="E217" s="27"/>
      <c r="F217" s="27"/>
      <c r="BJ217" s="13"/>
    </row>
    <row r="218" spans="4:62">
      <c r="D218" s="27"/>
      <c r="E218" s="27"/>
      <c r="F218" s="27"/>
      <c r="BJ218" s="13"/>
    </row>
    <row r="219" spans="4:62">
      <c r="D219" s="27"/>
      <c r="E219" s="27"/>
      <c r="F219" s="27"/>
      <c r="BJ219" s="13"/>
    </row>
    <row r="220" spans="4:62">
      <c r="D220" s="27"/>
      <c r="E220" s="27"/>
      <c r="F220" s="27"/>
      <c r="BJ220" s="13"/>
    </row>
    <row r="221" spans="4:62">
      <c r="D221" s="27"/>
      <c r="E221" s="27"/>
      <c r="F221" s="27"/>
      <c r="BJ221" s="13"/>
    </row>
    <row r="222" spans="4:62">
      <c r="D222" s="27"/>
      <c r="E222" s="27"/>
      <c r="F222" s="27"/>
      <c r="BJ222" s="13"/>
    </row>
    <row r="223" spans="4:62">
      <c r="D223" s="27"/>
      <c r="E223" s="27"/>
      <c r="F223" s="27"/>
      <c r="BJ223" s="13"/>
    </row>
    <row r="224" spans="4:62">
      <c r="D224" s="27"/>
      <c r="E224" s="27"/>
      <c r="F224" s="27"/>
      <c r="BJ224" s="13"/>
    </row>
    <row r="225" spans="4:62">
      <c r="D225" s="27"/>
      <c r="E225" s="27"/>
      <c r="F225" s="27"/>
      <c r="BJ225" s="13"/>
    </row>
    <row r="226" spans="4:62">
      <c r="D226" s="27"/>
      <c r="E226" s="27"/>
      <c r="F226" s="27"/>
      <c r="BJ226" s="13"/>
    </row>
    <row r="227" spans="4:62">
      <c r="D227" s="27"/>
      <c r="E227" s="27"/>
      <c r="F227" s="27"/>
      <c r="BJ227" s="13"/>
    </row>
    <row r="228" spans="4:62">
      <c r="D228" s="27"/>
      <c r="E228" s="27"/>
      <c r="F228" s="27"/>
      <c r="BJ228" s="13"/>
    </row>
    <row r="229" spans="4:62">
      <c r="D229" s="27"/>
      <c r="E229" s="27"/>
      <c r="F229" s="27"/>
      <c r="BJ229" s="13"/>
    </row>
    <row r="230" spans="4:62">
      <c r="D230" s="27"/>
      <c r="E230" s="27"/>
      <c r="F230" s="27"/>
      <c r="BJ230" s="13"/>
    </row>
    <row r="231" spans="4:62">
      <c r="D231" s="27"/>
      <c r="E231" s="27"/>
      <c r="F231" s="27"/>
      <c r="BJ231" s="13"/>
    </row>
    <row r="232" spans="4:62">
      <c r="D232" s="27"/>
      <c r="E232" s="27"/>
      <c r="F232" s="27"/>
      <c r="BJ232" s="13"/>
    </row>
    <row r="233" spans="4:62">
      <c r="D233" s="27"/>
      <c r="E233" s="27"/>
      <c r="F233" s="27"/>
      <c r="BJ233" s="13"/>
    </row>
    <row r="234" spans="4:62">
      <c r="D234" s="27"/>
      <c r="E234" s="27"/>
      <c r="F234" s="27"/>
      <c r="BJ234" s="13"/>
    </row>
    <row r="235" spans="4:62">
      <c r="D235" s="27"/>
      <c r="E235" s="27"/>
      <c r="F235" s="27"/>
      <c r="BJ235" s="13"/>
    </row>
    <row r="236" spans="4:62">
      <c r="D236" s="27"/>
      <c r="E236" s="27"/>
      <c r="F236" s="27"/>
      <c r="BJ236" s="13"/>
    </row>
    <row r="237" spans="4:62">
      <c r="D237" s="27"/>
      <c r="E237" s="27"/>
      <c r="F237" s="27"/>
      <c r="BJ237" s="13"/>
    </row>
    <row r="238" spans="4:62">
      <c r="D238" s="27"/>
      <c r="E238" s="27"/>
      <c r="F238" s="27"/>
      <c r="BJ238" s="13"/>
    </row>
    <row r="239" spans="4:62">
      <c r="D239" s="27"/>
      <c r="E239" s="27"/>
      <c r="F239" s="27"/>
      <c r="BJ239" s="13"/>
    </row>
    <row r="240" spans="4:62">
      <c r="D240" s="27"/>
      <c r="E240" s="27"/>
      <c r="F240" s="27"/>
      <c r="BJ240" s="13"/>
    </row>
    <row r="241" spans="4:62">
      <c r="D241" s="27"/>
      <c r="E241" s="27"/>
      <c r="F241" s="27"/>
      <c r="BJ241" s="13"/>
    </row>
    <row r="242" spans="4:62">
      <c r="D242" s="27"/>
      <c r="E242" s="27"/>
      <c r="F242" s="27"/>
      <c r="BJ242" s="13"/>
    </row>
    <row r="243" spans="4:62">
      <c r="D243" s="27"/>
      <c r="E243" s="27"/>
      <c r="F243" s="27"/>
      <c r="BJ243" s="13"/>
    </row>
    <row r="244" spans="4:62">
      <c r="D244" s="27"/>
      <c r="E244" s="27"/>
      <c r="F244" s="27"/>
      <c r="BJ244" s="13"/>
    </row>
    <row r="245" spans="4:62">
      <c r="D245" s="27"/>
      <c r="E245" s="27"/>
      <c r="F245" s="27"/>
      <c r="BJ245" s="13"/>
    </row>
    <row r="246" spans="4:62">
      <c r="D246" s="27"/>
      <c r="E246" s="27"/>
      <c r="F246" s="27"/>
      <c r="BJ246" s="13"/>
    </row>
    <row r="247" spans="4:62">
      <c r="D247" s="27"/>
      <c r="E247" s="27"/>
      <c r="F247" s="27"/>
      <c r="BJ247" s="13"/>
    </row>
    <row r="248" spans="4:62">
      <c r="D248" s="27"/>
      <c r="E248" s="27"/>
      <c r="F248" s="27"/>
      <c r="BJ248" s="13"/>
    </row>
    <row r="249" spans="4:62">
      <c r="D249" s="27"/>
      <c r="E249" s="27"/>
      <c r="F249" s="27"/>
      <c r="BJ249" s="13"/>
    </row>
    <row r="250" spans="4:62">
      <c r="D250" s="27"/>
      <c r="E250" s="27"/>
      <c r="F250" s="27"/>
      <c r="BJ250" s="13"/>
    </row>
    <row r="251" spans="4:62">
      <c r="D251" s="27"/>
      <c r="E251" s="27"/>
      <c r="F251" s="27"/>
      <c r="BJ251" s="13"/>
    </row>
    <row r="252" spans="4:62">
      <c r="D252" s="27"/>
      <c r="E252" s="27"/>
      <c r="F252" s="27"/>
      <c r="BJ252" s="13"/>
    </row>
    <row r="253" spans="4:62">
      <c r="D253" s="27"/>
      <c r="E253" s="27"/>
      <c r="F253" s="27"/>
      <c r="BJ253" s="13"/>
    </row>
    <row r="254" spans="4:62">
      <c r="D254" s="27"/>
      <c r="E254" s="27"/>
      <c r="F254" s="27"/>
      <c r="BJ254" s="13"/>
    </row>
    <row r="255" spans="4:62">
      <c r="D255" s="27"/>
      <c r="E255" s="27"/>
      <c r="F255" s="27"/>
      <c r="BJ255" s="13"/>
    </row>
    <row r="256" spans="4:62">
      <c r="D256" s="27"/>
      <c r="E256" s="27"/>
      <c r="F256" s="27"/>
      <c r="BJ256" s="13"/>
    </row>
    <row r="257" spans="4:62">
      <c r="D257" s="27"/>
      <c r="E257" s="27"/>
      <c r="F257" s="27"/>
      <c r="BJ257" s="13"/>
    </row>
    <row r="258" spans="4:62">
      <c r="D258" s="27"/>
      <c r="E258" s="27"/>
      <c r="F258" s="27"/>
      <c r="BJ258" s="13"/>
    </row>
    <row r="259" spans="4:62">
      <c r="D259" s="27"/>
      <c r="E259" s="27"/>
      <c r="F259" s="27"/>
      <c r="BJ259" s="13"/>
    </row>
    <row r="260" spans="4:62">
      <c r="D260" s="27"/>
      <c r="E260" s="27"/>
      <c r="F260" s="27"/>
      <c r="BJ260" s="13"/>
    </row>
    <row r="261" spans="4:62">
      <c r="D261" s="27"/>
      <c r="E261" s="27"/>
      <c r="F261" s="27"/>
      <c r="BJ261" s="13"/>
    </row>
    <row r="262" spans="4:62">
      <c r="D262" s="27"/>
      <c r="E262" s="27"/>
      <c r="F262" s="27"/>
      <c r="BJ262" s="13"/>
    </row>
    <row r="263" spans="4:62">
      <c r="D263" s="27"/>
      <c r="E263" s="27"/>
      <c r="F263" s="27"/>
      <c r="BJ263" s="13"/>
    </row>
    <row r="264" spans="4:62">
      <c r="D264" s="27"/>
      <c r="E264" s="27"/>
      <c r="F264" s="27"/>
      <c r="BJ264" s="13"/>
    </row>
    <row r="265" spans="4:62">
      <c r="D265" s="27"/>
      <c r="E265" s="27"/>
      <c r="F265" s="27"/>
      <c r="BJ265" s="13"/>
    </row>
    <row r="266" spans="4:62">
      <c r="D266" s="27"/>
      <c r="E266" s="27"/>
      <c r="F266" s="27"/>
      <c r="BJ266" s="13"/>
    </row>
    <row r="267" spans="4:62">
      <c r="D267" s="27"/>
      <c r="E267" s="27"/>
      <c r="F267" s="27"/>
      <c r="BJ267" s="13"/>
    </row>
    <row r="268" spans="4:62">
      <c r="D268" s="27"/>
      <c r="E268" s="27"/>
      <c r="F268" s="27"/>
      <c r="BJ268" s="13"/>
    </row>
    <row r="269" spans="4:62">
      <c r="D269" s="27"/>
      <c r="E269" s="27"/>
      <c r="F269" s="27"/>
      <c r="BJ269" s="13"/>
    </row>
    <row r="270" spans="4:62">
      <c r="D270" s="27"/>
      <c r="E270" s="27"/>
      <c r="F270" s="27"/>
      <c r="BJ270" s="13"/>
    </row>
    <row r="271" spans="4:62">
      <c r="D271" s="27"/>
      <c r="E271" s="27"/>
      <c r="F271" s="27"/>
      <c r="BJ271" s="13"/>
    </row>
    <row r="272" spans="4:62">
      <c r="D272" s="27"/>
      <c r="E272" s="27"/>
      <c r="F272" s="27"/>
      <c r="BJ272" s="13"/>
    </row>
    <row r="273" spans="4:62">
      <c r="D273" s="27"/>
      <c r="E273" s="27"/>
      <c r="F273" s="27"/>
      <c r="BJ273" s="13"/>
    </row>
    <row r="274" spans="4:62">
      <c r="D274" s="27"/>
      <c r="E274" s="27"/>
      <c r="F274" s="27"/>
      <c r="BJ274" s="13"/>
    </row>
    <row r="275" spans="4:62">
      <c r="D275" s="27"/>
      <c r="E275" s="27"/>
      <c r="F275" s="27"/>
      <c r="BJ275" s="13"/>
    </row>
    <row r="276" spans="4:62">
      <c r="D276" s="27"/>
      <c r="E276" s="27"/>
      <c r="F276" s="27"/>
      <c r="BJ276" s="13"/>
    </row>
    <row r="277" spans="4:62">
      <c r="D277" s="27"/>
      <c r="E277" s="27"/>
      <c r="F277" s="27"/>
      <c r="BJ277" s="13"/>
    </row>
    <row r="278" spans="4:62">
      <c r="D278" s="27"/>
      <c r="E278" s="27"/>
      <c r="F278" s="27"/>
      <c r="BJ278" s="13"/>
    </row>
    <row r="279" spans="4:62">
      <c r="D279" s="27"/>
      <c r="E279" s="27"/>
      <c r="F279" s="27"/>
      <c r="BJ279" s="13"/>
    </row>
    <row r="280" spans="4:62">
      <c r="D280" s="27"/>
      <c r="E280" s="27"/>
      <c r="F280" s="27"/>
      <c r="BJ280" s="13"/>
    </row>
    <row r="281" spans="4:62">
      <c r="D281" s="27"/>
      <c r="E281" s="27"/>
      <c r="F281" s="27"/>
      <c r="BJ281" s="13"/>
    </row>
    <row r="282" spans="4:62">
      <c r="D282" s="27"/>
      <c r="E282" s="27"/>
      <c r="F282" s="27"/>
      <c r="BJ282" s="13"/>
    </row>
    <row r="283" spans="4:62">
      <c r="D283" s="27"/>
      <c r="E283" s="27"/>
      <c r="F283" s="27"/>
      <c r="BJ283" s="13"/>
    </row>
    <row r="284" spans="4:62">
      <c r="D284" s="27"/>
      <c r="E284" s="27"/>
      <c r="F284" s="27"/>
      <c r="BJ284" s="13"/>
    </row>
    <row r="285" spans="4:62">
      <c r="D285" s="27"/>
      <c r="E285" s="27"/>
      <c r="F285" s="27"/>
      <c r="BJ285" s="13"/>
    </row>
    <row r="286" spans="4:62">
      <c r="D286" s="27"/>
      <c r="E286" s="27"/>
      <c r="F286" s="27"/>
      <c r="BJ286" s="13"/>
    </row>
    <row r="287" spans="4:62">
      <c r="D287" s="27"/>
      <c r="E287" s="27"/>
      <c r="F287" s="27"/>
      <c r="BJ287" s="13"/>
    </row>
    <row r="288" spans="4:62">
      <c r="D288" s="27"/>
      <c r="E288" s="27"/>
      <c r="F288" s="27"/>
      <c r="BJ288" s="13"/>
    </row>
    <row r="289" spans="4:62">
      <c r="D289" s="27"/>
      <c r="E289" s="27"/>
      <c r="F289" s="27"/>
      <c r="BJ289" s="13"/>
    </row>
    <row r="290" spans="4:62">
      <c r="D290" s="27"/>
      <c r="E290" s="27"/>
      <c r="F290" s="27"/>
      <c r="BJ290" s="13"/>
    </row>
    <row r="291" spans="4:62">
      <c r="D291" s="27"/>
      <c r="E291" s="27"/>
      <c r="F291" s="27"/>
      <c r="BJ291" s="13"/>
    </row>
    <row r="292" spans="4:62">
      <c r="D292" s="27"/>
      <c r="E292" s="27"/>
      <c r="F292" s="27"/>
    </row>
    <row r="293" spans="4:62">
      <c r="D293" s="27"/>
      <c r="E293" s="27"/>
      <c r="F293" s="27"/>
    </row>
    <row r="294" spans="4:62">
      <c r="D294" s="27"/>
      <c r="E294" s="27"/>
      <c r="F294" s="27"/>
    </row>
    <row r="295" spans="4:62">
      <c r="D295" s="27"/>
      <c r="E295" s="27"/>
      <c r="F295" s="27"/>
    </row>
    <row r="296" spans="4:62">
      <c r="D296" s="27"/>
      <c r="E296" s="27"/>
      <c r="F296" s="27"/>
    </row>
    <row r="297" spans="4:62">
      <c r="D297" s="27"/>
      <c r="E297" s="27"/>
      <c r="F297" s="27"/>
    </row>
    <row r="298" spans="4:62">
      <c r="D298" s="27"/>
      <c r="E298" s="27"/>
      <c r="F298" s="27"/>
    </row>
    <row r="299" spans="4:62">
      <c r="D299" s="27"/>
      <c r="E299" s="27"/>
      <c r="F299" s="27"/>
    </row>
    <row r="300" spans="4:62">
      <c r="D300" s="27"/>
      <c r="E300" s="27"/>
      <c r="F300" s="27"/>
    </row>
    <row r="301" spans="4:62">
      <c r="D301" s="27"/>
      <c r="E301" s="27"/>
      <c r="F301" s="27"/>
    </row>
    <row r="302" spans="4:62">
      <c r="D302" s="27"/>
      <c r="E302" s="27"/>
      <c r="F302" s="27"/>
    </row>
    <row r="303" spans="4:62">
      <c r="D303" s="27"/>
      <c r="E303" s="27"/>
      <c r="F303" s="27"/>
    </row>
    <row r="304" spans="4:62">
      <c r="D304" s="27"/>
      <c r="E304" s="27"/>
      <c r="F304" s="27"/>
    </row>
    <row r="305" spans="4:6">
      <c r="D305" s="27"/>
      <c r="E305" s="27"/>
      <c r="F305" s="27"/>
    </row>
    <row r="306" spans="4:6">
      <c r="D306" s="27"/>
      <c r="E306" s="27"/>
      <c r="F306" s="27"/>
    </row>
    <row r="307" spans="4:6">
      <c r="D307" s="27"/>
      <c r="E307" s="27"/>
      <c r="F307" s="27"/>
    </row>
    <row r="308" spans="4:6">
      <c r="D308" s="27"/>
      <c r="E308" s="27"/>
      <c r="F308" s="27"/>
    </row>
    <row r="309" spans="4:6">
      <c r="D309" s="27"/>
      <c r="E309" s="27"/>
      <c r="F309" s="27"/>
    </row>
    <row r="310" spans="4:6">
      <c r="D310" s="27"/>
      <c r="E310" s="27"/>
      <c r="F310" s="27"/>
    </row>
    <row r="311" spans="4:6">
      <c r="D311" s="27"/>
      <c r="E311" s="27"/>
      <c r="F311" s="27"/>
    </row>
    <row r="312" spans="4:6">
      <c r="D312" s="27"/>
      <c r="E312" s="27"/>
      <c r="F312" s="27"/>
    </row>
    <row r="313" spans="4:6">
      <c r="D313" s="27"/>
      <c r="E313" s="27"/>
      <c r="F313" s="27"/>
    </row>
    <row r="314" spans="4:6">
      <c r="D314" s="27"/>
      <c r="E314" s="27"/>
      <c r="F314" s="27"/>
    </row>
    <row r="315" spans="4:6">
      <c r="D315" s="27"/>
      <c r="E315" s="27"/>
      <c r="F315" s="27"/>
    </row>
    <row r="316" spans="4:6">
      <c r="D316" s="27"/>
      <c r="E316" s="27"/>
      <c r="F316" s="27"/>
    </row>
    <row r="317" spans="4:6">
      <c r="D317" s="27"/>
      <c r="E317" s="27"/>
      <c r="F317" s="27"/>
    </row>
    <row r="318" spans="4:6">
      <c r="D318" s="27"/>
      <c r="E318" s="27"/>
      <c r="F318" s="27"/>
    </row>
    <row r="319" spans="4:6">
      <c r="D319" s="27"/>
      <c r="E319" s="27"/>
      <c r="F319" s="27"/>
    </row>
    <row r="320" spans="4:6">
      <c r="D320" s="27"/>
      <c r="E320" s="27"/>
      <c r="F320" s="27"/>
    </row>
    <row r="321" spans="4:6">
      <c r="D321" s="27"/>
      <c r="E321" s="27"/>
      <c r="F321" s="27"/>
    </row>
    <row r="322" spans="4:6">
      <c r="D322" s="27"/>
      <c r="E322" s="27"/>
      <c r="F322" s="27"/>
    </row>
    <row r="323" spans="4:6">
      <c r="D323" s="27"/>
      <c r="E323" s="27"/>
      <c r="F323" s="27"/>
    </row>
    <row r="324" spans="4:6">
      <c r="D324" s="27"/>
      <c r="E324" s="27"/>
      <c r="F324" s="27"/>
    </row>
    <row r="325" spans="4:6">
      <c r="D325" s="27"/>
      <c r="E325" s="27"/>
      <c r="F325" s="27"/>
    </row>
    <row r="326" spans="4:6">
      <c r="D326" s="27"/>
      <c r="E326" s="27"/>
      <c r="F326" s="27"/>
    </row>
    <row r="327" spans="4:6">
      <c r="D327" s="27"/>
      <c r="E327" s="27"/>
      <c r="F327" s="27"/>
    </row>
    <row r="328" spans="4:6">
      <c r="D328" s="27"/>
      <c r="E328" s="27"/>
      <c r="F328" s="27"/>
    </row>
    <row r="329" spans="4:6">
      <c r="D329" s="27"/>
      <c r="E329" s="27"/>
      <c r="F329" s="27"/>
    </row>
    <row r="330" spans="4:6">
      <c r="D330" s="27"/>
      <c r="E330" s="27"/>
      <c r="F330" s="27"/>
    </row>
    <row r="331" spans="4:6">
      <c r="D331" s="27"/>
      <c r="E331" s="27"/>
      <c r="F331" s="27"/>
    </row>
    <row r="332" spans="4:6">
      <c r="D332" s="27"/>
      <c r="E332" s="27"/>
      <c r="F332" s="27"/>
    </row>
    <row r="333" spans="4:6">
      <c r="D333" s="27"/>
      <c r="E333" s="27"/>
      <c r="F333" s="27"/>
    </row>
    <row r="334" spans="4:6">
      <c r="D334" s="27"/>
      <c r="E334" s="27"/>
      <c r="F334" s="27"/>
    </row>
    <row r="335" spans="4:6">
      <c r="D335" s="27"/>
      <c r="E335" s="27"/>
      <c r="F335" s="27"/>
    </row>
    <row r="336" spans="4:6">
      <c r="D336" s="27"/>
      <c r="E336" s="27"/>
      <c r="F336" s="27"/>
    </row>
    <row r="337" spans="4:6">
      <c r="D337" s="27"/>
      <c r="E337" s="27"/>
      <c r="F337" s="27"/>
    </row>
    <row r="338" spans="4:6">
      <c r="D338" s="27"/>
      <c r="E338" s="27"/>
      <c r="F338" s="27"/>
    </row>
    <row r="339" spans="4:6">
      <c r="D339" s="27"/>
      <c r="E339" s="27"/>
      <c r="F339" s="27"/>
    </row>
    <row r="340" spans="4:6">
      <c r="D340" s="27"/>
      <c r="E340" s="27"/>
      <c r="F340" s="27"/>
    </row>
    <row r="341" spans="4:6">
      <c r="D341" s="27"/>
      <c r="E341" s="27"/>
      <c r="F341" s="27"/>
    </row>
    <row r="342" spans="4:6">
      <c r="D342" s="27"/>
      <c r="E342" s="27"/>
      <c r="F342" s="27"/>
    </row>
    <row r="343" spans="4:6">
      <c r="D343" s="27"/>
      <c r="E343" s="27"/>
      <c r="F343" s="27"/>
    </row>
    <row r="344" spans="4:6">
      <c r="D344" s="27"/>
      <c r="E344" s="27"/>
      <c r="F344" s="27"/>
    </row>
    <row r="345" spans="4:6">
      <c r="D345" s="27"/>
      <c r="E345" s="27"/>
      <c r="F345" s="27"/>
    </row>
    <row r="346" spans="4:6">
      <c r="D346" s="27"/>
      <c r="E346" s="27"/>
      <c r="F346" s="27"/>
    </row>
    <row r="347" spans="4:6">
      <c r="D347" s="27"/>
      <c r="E347" s="27"/>
      <c r="F347" s="27"/>
    </row>
    <row r="348" spans="4:6">
      <c r="D348" s="27"/>
      <c r="E348" s="27"/>
      <c r="F348" s="27"/>
    </row>
    <row r="349" spans="4:6">
      <c r="D349" s="27"/>
      <c r="E349" s="27"/>
      <c r="F349" s="27"/>
    </row>
    <row r="350" spans="4:6">
      <c r="D350" s="27"/>
      <c r="E350" s="27"/>
      <c r="F350" s="27"/>
    </row>
    <row r="351" spans="4:6">
      <c r="D351" s="27"/>
      <c r="E351" s="27"/>
      <c r="F351" s="27"/>
    </row>
    <row r="352" spans="4:6">
      <c r="D352" s="27"/>
      <c r="E352" s="27"/>
      <c r="F352" s="27"/>
    </row>
    <row r="353" spans="4:6">
      <c r="D353" s="27"/>
      <c r="E353" s="27"/>
      <c r="F353" s="27"/>
    </row>
    <row r="354" spans="4:6">
      <c r="D354" s="27"/>
      <c r="E354" s="27"/>
      <c r="F354" s="27"/>
    </row>
    <row r="355" spans="4:6">
      <c r="D355" s="27"/>
      <c r="E355" s="27"/>
      <c r="F355" s="27"/>
    </row>
    <row r="356" spans="4:6">
      <c r="D356" s="27"/>
      <c r="E356" s="27"/>
      <c r="F356" s="27"/>
    </row>
    <row r="357" spans="4:6">
      <c r="D357" s="27"/>
      <c r="E357" s="27"/>
      <c r="F357" s="27"/>
    </row>
    <row r="358" spans="4:6">
      <c r="D358" s="27"/>
      <c r="E358" s="27"/>
      <c r="F358" s="27"/>
    </row>
    <row r="359" spans="4:6">
      <c r="D359" s="27"/>
      <c r="E359" s="27"/>
      <c r="F359" s="27"/>
    </row>
    <row r="360" spans="4:6">
      <c r="D360" s="27"/>
      <c r="E360" s="27"/>
      <c r="F360" s="27"/>
    </row>
    <row r="361" spans="4:6">
      <c r="D361" s="27"/>
      <c r="E361" s="27"/>
      <c r="F361" s="27"/>
    </row>
    <row r="362" spans="4:6">
      <c r="D362" s="27"/>
      <c r="E362" s="27"/>
      <c r="F362" s="27"/>
    </row>
    <row r="363" spans="4:6">
      <c r="D363" s="27"/>
      <c r="E363" s="27"/>
      <c r="F363" s="27"/>
    </row>
    <row r="364" spans="4:6">
      <c r="D364" s="27"/>
      <c r="E364" s="27"/>
      <c r="F364" s="27"/>
    </row>
    <row r="365" spans="4:6">
      <c r="D365" s="27"/>
      <c r="E365" s="27"/>
      <c r="F365" s="27"/>
    </row>
    <row r="366" spans="4:6">
      <c r="D366" s="27"/>
      <c r="E366" s="27"/>
      <c r="F366" s="27"/>
    </row>
  </sheetData>
  <sortState xmlns:xlrd2="http://schemas.microsoft.com/office/spreadsheetml/2017/richdata2" ref="A91:D112">
    <sortCondition ref="A91:A112"/>
  </sortState>
  <mergeCells count="8">
    <mergeCell ref="A130:B130"/>
    <mergeCell ref="A81:F81"/>
    <mergeCell ref="H1:BE1"/>
    <mergeCell ref="D1:F1"/>
    <mergeCell ref="D2:F2"/>
    <mergeCell ref="A3:F3"/>
    <mergeCell ref="A4:F4"/>
    <mergeCell ref="A5:F5"/>
  </mergeCells>
  <conditionalFormatting sqref="H81:O81 R81:AW81">
    <cfRule type="cellIs" dxfId="7" priority="2" operator="notEqual">
      <formula>2</formula>
    </cfRule>
  </conditionalFormatting>
  <conditionalFormatting sqref="J84">
    <cfRule type="expression" priority="14">
      <formula>OR(H81&lt;0,H81&gt;2)</formula>
    </cfRule>
  </conditionalFormatting>
  <conditionalFormatting sqref="P81:Q81 AX81:BE81">
    <cfRule type="cellIs" dxfId="6" priority="1" operator="notEqual">
      <formula>4</formula>
    </cfRule>
  </conditionalFormatting>
  <conditionalFormatting sqref="BF6:BF80">
    <cfRule type="cellIs" dxfId="5" priority="6" operator="notBetween">
      <formula>0</formula>
      <formula>3</formula>
    </cfRule>
  </conditionalFormatting>
  <conditionalFormatting sqref="BF81">
    <cfRule type="cellIs" dxfId="4" priority="4" operator="notBetween">
      <formula>0</formula>
      <formula>120</formula>
    </cfRule>
  </conditionalFormatting>
  <dataValidations xWindow="785" yWindow="495" count="10">
    <dataValidation type="whole" allowBlank="1" showInputMessage="1" showErrorMessage="1" prompt="Swimmer's year of birth" sqref="D7:D80" xr:uid="{00000000-0002-0000-0000-000000000000}">
      <formula1>1940</formula1>
      <formula2>2022</formula2>
    </dataValidation>
    <dataValidation type="whole" allowBlank="1" showInputMessage="1" showErrorMessage="1" prompt="Swimmer's month of birth" sqref="E6:E80" xr:uid="{00000000-0002-0000-0000-000001000000}">
      <formula1>1</formula1>
      <formula2>12</formula2>
    </dataValidation>
    <dataValidation type="whole" allowBlank="1" showInputMessage="1" showErrorMessage="1" prompt="Swimmer's day of birth" sqref="F6:F80" xr:uid="{00000000-0002-0000-0000-000002000000}">
      <formula1>1</formula1>
      <formula2>31</formula2>
    </dataValidation>
    <dataValidation type="list" allowBlank="1" showInputMessage="1" showErrorMessage="1" error="Please enter A or B" prompt="Specify either A - fastest or B - slower swimmer" sqref="H48:O80" xr:uid="{00000000-0002-0000-0000-000004000000}">
      <formula1>$B$131:$B$132</formula1>
    </dataValidation>
    <dataValidation type="list" allowBlank="1" showInputMessage="1" showErrorMessage="1" sqref="B1" xr:uid="{00000000-0002-0000-0000-000005000000}">
      <formula1>CLUBCODES</formula1>
    </dataValidation>
    <dataValidation allowBlank="1" showInputMessage="1" showErrorMessage="1" prompt="First Name" sqref="B48:B80" xr:uid="{00000000-0002-0000-0000-000006000000}"/>
    <dataValidation allowBlank="1" showInputMessage="1" showErrorMessage="1" prompt="Last Name" sqref="A48:A80" xr:uid="{00000000-0002-0000-0000-000007000000}"/>
    <dataValidation allowBlank="1" showInputMessage="1" showErrorMessage="1" prompt="Specify two qualify meets for swimmer" sqref="G48:G79" xr:uid="{00000000-0002-0000-0000-000009000000}"/>
    <dataValidation type="whole" allowBlank="1" showInputMessage="1" showErrorMessage="1" sqref="AX6:BE80 P6:Q80" xr:uid="{00000000-0002-0000-0000-00000B000000}">
      <formula1>1</formula1>
      <formula2>4</formula2>
    </dataValidation>
    <dataValidation type="whole" allowBlank="1" showInputMessage="1" showErrorMessage="1" prompt="Swimmer's year of birth" sqref="D6" xr:uid="{CDE32A3A-9774-4DDC-BFF7-488883D7E636}">
      <formula1>1940</formula1>
      <formula2>2020</formula2>
    </dataValidation>
  </dataValidations>
  <pageMargins left="0.7" right="0.7" top="0.75" bottom="0.75" header="0.3" footer="0.3"/>
  <pageSetup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xWindow="785" yWindow="495" count="4">
        <x14:dataValidation type="list" allowBlank="1" showInputMessage="1" showErrorMessage="1" prompt="Select CLUB" xr:uid="{00000000-0002-0000-0000-00000C000000}">
          <x14:formula1>
            <xm:f>'Club Data'!$A$2:$A$23</xm:f>
          </x14:formula1>
          <xm:sqref>B1</xm:sqref>
        </x14:dataValidation>
        <x14:dataValidation type="list" allowBlank="1" showDropDown="1" showInputMessage="1" showErrorMessage="1" xr:uid="{00000000-0002-0000-0000-00000E000000}">
          <x14:formula1>
            <xm:f>'Club Data'!$I$4:$I$5</xm:f>
          </x14:formula1>
          <xm:sqref>H7:O80</xm:sqref>
        </x14:dataValidation>
        <x14:dataValidation type="list" allowBlank="1" showInputMessage="1" showErrorMessage="1" xr:uid="{9F50A106-EB90-4889-BDFA-58A783E2E45E}">
          <x14:formula1>
            <xm:f>'Club Data'!$H$4:$H$5</xm:f>
          </x14:formula1>
          <xm:sqref>C6:C80</xm:sqref>
        </x14:dataValidation>
        <x14:dataValidation type="list" allowBlank="1" showInputMessage="1" showErrorMessage="1" xr:uid="{31B067B3-94DD-49AE-A6C0-65AC5EA32866}">
          <x14:formula1>
            <xm:f>'Club Data'!$I$4:$I$5</xm:f>
          </x14:formula1>
          <xm:sqref>H6:O6 R6:AW80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9FE7D-DA63-4672-82FE-7AA8CF3D8CBB}">
  <dimension ref="A1:BR366"/>
  <sheetViews>
    <sheetView workbookViewId="0">
      <selection activeCell="BF1" sqref="BF1"/>
    </sheetView>
  </sheetViews>
  <sheetFormatPr defaultColWidth="9.140625" defaultRowHeight="14.85"/>
  <cols>
    <col min="1" max="1" width="22.140625" customWidth="1"/>
    <col min="2" max="2" width="23" customWidth="1"/>
    <col min="3" max="3" width="8.140625" style="13" customWidth="1"/>
    <col min="4" max="4" width="7" customWidth="1"/>
    <col min="5" max="6" width="4.42578125" customWidth="1"/>
    <col min="7" max="7" width="12.140625" customWidth="1"/>
    <col min="8" max="57" width="5.7109375" customWidth="1"/>
    <col min="59" max="59" width="3.42578125" customWidth="1"/>
    <col min="60" max="60" width="11.85546875" style="13" hidden="1" customWidth="1"/>
    <col min="61" max="61" width="12.140625" style="13" hidden="1" customWidth="1"/>
    <col min="62" max="64" width="10.42578125" hidden="1" customWidth="1"/>
    <col min="65" max="65" width="14.42578125" hidden="1" customWidth="1"/>
    <col min="66" max="69" width="11.7109375" hidden="1" customWidth="1"/>
    <col min="70" max="70" width="18.7109375" customWidth="1"/>
  </cols>
  <sheetData>
    <row r="1" spans="1:70" ht="15.95">
      <c r="A1" s="11" t="s">
        <v>0</v>
      </c>
      <c r="B1" s="40" t="s">
        <v>1</v>
      </c>
      <c r="C1" s="12" t="s">
        <v>2</v>
      </c>
      <c r="D1" s="68" t="s">
        <v>3</v>
      </c>
      <c r="E1" s="69"/>
      <c r="F1" s="70"/>
      <c r="G1" s="43"/>
      <c r="H1" s="67" t="s">
        <v>4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J1" s="14"/>
      <c r="BK1" s="15" t="s">
        <v>5</v>
      </c>
      <c r="BL1" s="16" t="str">
        <f>VLOOKUP(B1,'Club Data'!A2:D23,4,FALSE)</f>
        <v>Pincourt</v>
      </c>
      <c r="BM1" s="16">
        <f>VLOOKUP(B1,'Club Data'!A2:F23,6,FALSE)</f>
        <v>5000</v>
      </c>
      <c r="BN1" s="15" t="s">
        <v>6</v>
      </c>
      <c r="BO1" s="16">
        <f>VLOOKUP(B1,'Club Data'!A2:B23,2,FALSE)</f>
        <v>0.19</v>
      </c>
      <c r="BP1" s="16">
        <f>BO1+0.5</f>
        <v>0.69</v>
      </c>
      <c r="BR1" t="s">
        <v>7</v>
      </c>
    </row>
    <row r="2" spans="1:70">
      <c r="A2" s="11" t="s">
        <v>8</v>
      </c>
      <c r="B2" s="11" t="s">
        <v>9</v>
      </c>
      <c r="C2" s="12" t="s">
        <v>10</v>
      </c>
      <c r="D2" s="68" t="s">
        <v>11</v>
      </c>
      <c r="E2" s="69"/>
      <c r="F2" s="70"/>
      <c r="G2" s="43"/>
      <c r="H2" s="12">
        <v>1</v>
      </c>
      <c r="I2" s="12">
        <v>2</v>
      </c>
      <c r="J2" s="12">
        <v>3</v>
      </c>
      <c r="K2" s="12">
        <v>4</v>
      </c>
      <c r="L2" s="12">
        <v>5</v>
      </c>
      <c r="M2" s="12">
        <v>6</v>
      </c>
      <c r="N2" s="12">
        <v>7</v>
      </c>
      <c r="O2" s="12">
        <v>8</v>
      </c>
      <c r="P2" s="12">
        <v>9</v>
      </c>
      <c r="Q2" s="12">
        <v>10</v>
      </c>
      <c r="R2" s="17">
        <v>11</v>
      </c>
      <c r="S2" s="17">
        <v>12</v>
      </c>
      <c r="T2" s="12">
        <v>13</v>
      </c>
      <c r="U2" s="12">
        <v>14</v>
      </c>
      <c r="V2" s="12">
        <v>15</v>
      </c>
      <c r="W2" s="12">
        <v>16</v>
      </c>
      <c r="X2" s="12">
        <v>17</v>
      </c>
      <c r="Y2" s="12">
        <v>18</v>
      </c>
      <c r="Z2" s="12">
        <v>19</v>
      </c>
      <c r="AA2" s="12">
        <v>20</v>
      </c>
      <c r="AB2" s="17">
        <v>21</v>
      </c>
      <c r="AC2" s="17">
        <v>22</v>
      </c>
      <c r="AD2" s="12">
        <v>23</v>
      </c>
      <c r="AE2" s="12">
        <v>24</v>
      </c>
      <c r="AF2" s="12">
        <v>25</v>
      </c>
      <c r="AG2" s="12">
        <v>26</v>
      </c>
      <c r="AH2" s="12">
        <v>27</v>
      </c>
      <c r="AI2" s="12">
        <v>28</v>
      </c>
      <c r="AJ2" s="12">
        <v>29</v>
      </c>
      <c r="AK2" s="12">
        <v>30</v>
      </c>
      <c r="AL2" s="17">
        <v>31</v>
      </c>
      <c r="AM2" s="17">
        <v>32</v>
      </c>
      <c r="AN2" s="12">
        <v>33</v>
      </c>
      <c r="AO2" s="12">
        <v>34</v>
      </c>
      <c r="AP2" s="12">
        <v>35</v>
      </c>
      <c r="AQ2" s="12">
        <v>36</v>
      </c>
      <c r="AR2" s="12">
        <v>37</v>
      </c>
      <c r="AS2" s="12">
        <v>38</v>
      </c>
      <c r="AT2" s="12">
        <v>39</v>
      </c>
      <c r="AU2" s="12">
        <v>40</v>
      </c>
      <c r="AV2" s="17">
        <v>41</v>
      </c>
      <c r="AW2" s="17">
        <v>42</v>
      </c>
      <c r="AX2" s="12">
        <v>43</v>
      </c>
      <c r="AY2" s="12">
        <v>44</v>
      </c>
      <c r="AZ2" s="12">
        <v>45</v>
      </c>
      <c r="BA2" s="12">
        <v>46</v>
      </c>
      <c r="BB2" s="12">
        <v>47</v>
      </c>
      <c r="BC2" s="12">
        <v>48</v>
      </c>
      <c r="BD2" s="17">
        <v>49</v>
      </c>
      <c r="BE2" s="17">
        <v>50</v>
      </c>
      <c r="BG2" s="13"/>
      <c r="BN2" s="13"/>
      <c r="BO2" s="13"/>
      <c r="BP2" s="13"/>
      <c r="BQ2" s="13"/>
      <c r="BR2" s="50" t="s">
        <v>81</v>
      </c>
    </row>
    <row r="3" spans="1:70">
      <c r="A3" s="76" t="s">
        <v>12</v>
      </c>
      <c r="B3" s="81"/>
      <c r="C3" s="81"/>
      <c r="D3" s="81"/>
      <c r="E3" s="81"/>
      <c r="F3" s="82"/>
      <c r="G3" s="48" t="s">
        <v>13</v>
      </c>
      <c r="H3" s="18" t="s">
        <v>14</v>
      </c>
      <c r="I3" s="18" t="s">
        <v>14</v>
      </c>
      <c r="J3" s="30" t="s">
        <v>15</v>
      </c>
      <c r="K3" s="30" t="s">
        <v>15</v>
      </c>
      <c r="L3" s="30" t="s">
        <v>16</v>
      </c>
      <c r="M3" s="30" t="s">
        <v>16</v>
      </c>
      <c r="N3" s="30" t="s">
        <v>17</v>
      </c>
      <c r="O3" s="30" t="s">
        <v>17</v>
      </c>
      <c r="P3" s="18" t="s">
        <v>14</v>
      </c>
      <c r="Q3" s="18" t="s">
        <v>14</v>
      </c>
      <c r="R3" s="31" t="s">
        <v>18</v>
      </c>
      <c r="S3" s="31" t="s">
        <v>18</v>
      </c>
      <c r="T3" s="18" t="s">
        <v>14</v>
      </c>
      <c r="U3" s="18" t="s">
        <v>14</v>
      </c>
      <c r="V3" s="30" t="s">
        <v>15</v>
      </c>
      <c r="W3" s="30" t="s">
        <v>15</v>
      </c>
      <c r="X3" s="30" t="s">
        <v>16</v>
      </c>
      <c r="Y3" s="30" t="s">
        <v>16</v>
      </c>
      <c r="Z3" s="30" t="s">
        <v>17</v>
      </c>
      <c r="AA3" s="30" t="s">
        <v>17</v>
      </c>
      <c r="AB3" s="31" t="s">
        <v>18</v>
      </c>
      <c r="AC3" s="31" t="s">
        <v>18</v>
      </c>
      <c r="AD3" s="18" t="s">
        <v>14</v>
      </c>
      <c r="AE3" s="18" t="s">
        <v>14</v>
      </c>
      <c r="AF3" s="30" t="s">
        <v>15</v>
      </c>
      <c r="AG3" s="30" t="s">
        <v>15</v>
      </c>
      <c r="AH3" s="30" t="s">
        <v>16</v>
      </c>
      <c r="AI3" s="30" t="s">
        <v>16</v>
      </c>
      <c r="AJ3" s="30" t="s">
        <v>17</v>
      </c>
      <c r="AK3" s="30" t="s">
        <v>17</v>
      </c>
      <c r="AL3" s="31" t="s">
        <v>18</v>
      </c>
      <c r="AM3" s="31" t="s">
        <v>18</v>
      </c>
      <c r="AN3" s="18" t="s">
        <v>14</v>
      </c>
      <c r="AO3" s="18" t="s">
        <v>14</v>
      </c>
      <c r="AP3" s="30" t="s">
        <v>15</v>
      </c>
      <c r="AQ3" s="30" t="s">
        <v>15</v>
      </c>
      <c r="AR3" s="30" t="s">
        <v>16</v>
      </c>
      <c r="AS3" s="30" t="s">
        <v>16</v>
      </c>
      <c r="AT3" s="30" t="s">
        <v>17</v>
      </c>
      <c r="AU3" s="30" t="s">
        <v>17</v>
      </c>
      <c r="AV3" s="31" t="s">
        <v>18</v>
      </c>
      <c r="AW3" s="31" t="s">
        <v>18</v>
      </c>
      <c r="AX3" s="30" t="s">
        <v>15</v>
      </c>
      <c r="AY3" s="30" t="s">
        <v>15</v>
      </c>
      <c r="AZ3" s="30" t="s">
        <v>16</v>
      </c>
      <c r="BA3" s="30" t="s">
        <v>16</v>
      </c>
      <c r="BB3" s="30" t="s">
        <v>17</v>
      </c>
      <c r="BC3" s="30" t="s">
        <v>17</v>
      </c>
      <c r="BD3" s="31" t="s">
        <v>18</v>
      </c>
      <c r="BE3" s="31" t="s">
        <v>18</v>
      </c>
      <c r="BF3" s="18" t="s">
        <v>19</v>
      </c>
      <c r="BG3" s="13"/>
      <c r="BN3" s="13"/>
      <c r="BO3" s="13"/>
      <c r="BP3" s="13"/>
      <c r="BQ3" s="13"/>
      <c r="BR3" t="s">
        <v>20</v>
      </c>
    </row>
    <row r="4" spans="1:70">
      <c r="A4" s="74" t="s">
        <v>21</v>
      </c>
      <c r="B4" s="77"/>
      <c r="C4" s="77"/>
      <c r="D4" s="77"/>
      <c r="E4" s="77"/>
      <c r="F4" s="78"/>
      <c r="G4" s="44" t="s">
        <v>22</v>
      </c>
      <c r="H4" s="19" t="s">
        <v>23</v>
      </c>
      <c r="I4" s="19" t="s">
        <v>24</v>
      </c>
      <c r="J4" s="19" t="s">
        <v>23</v>
      </c>
      <c r="K4" s="19" t="s">
        <v>24</v>
      </c>
      <c r="L4" s="19" t="s">
        <v>23</v>
      </c>
      <c r="M4" s="19" t="s">
        <v>24</v>
      </c>
      <c r="N4" s="19" t="s">
        <v>23</v>
      </c>
      <c r="O4" s="19" t="s">
        <v>24</v>
      </c>
      <c r="P4" s="19" t="s">
        <v>23</v>
      </c>
      <c r="Q4" s="19" t="s">
        <v>24</v>
      </c>
      <c r="R4" s="19" t="s">
        <v>23</v>
      </c>
      <c r="S4" s="19" t="s">
        <v>24</v>
      </c>
      <c r="T4" s="19" t="s">
        <v>23</v>
      </c>
      <c r="U4" s="19" t="s">
        <v>24</v>
      </c>
      <c r="V4" s="19" t="s">
        <v>23</v>
      </c>
      <c r="W4" s="19" t="s">
        <v>24</v>
      </c>
      <c r="X4" s="19" t="s">
        <v>23</v>
      </c>
      <c r="Y4" s="19" t="s">
        <v>24</v>
      </c>
      <c r="Z4" s="19" t="s">
        <v>23</v>
      </c>
      <c r="AA4" s="19" t="s">
        <v>24</v>
      </c>
      <c r="AB4" s="19" t="s">
        <v>23</v>
      </c>
      <c r="AC4" s="19" t="s">
        <v>24</v>
      </c>
      <c r="AD4" s="19" t="s">
        <v>23</v>
      </c>
      <c r="AE4" s="19" t="s">
        <v>24</v>
      </c>
      <c r="AF4" s="19" t="s">
        <v>23</v>
      </c>
      <c r="AG4" s="19" t="s">
        <v>24</v>
      </c>
      <c r="AH4" s="19" t="s">
        <v>23</v>
      </c>
      <c r="AI4" s="19" t="s">
        <v>24</v>
      </c>
      <c r="AJ4" s="19" t="s">
        <v>23</v>
      </c>
      <c r="AK4" s="19" t="s">
        <v>24</v>
      </c>
      <c r="AL4" s="19" t="s">
        <v>23</v>
      </c>
      <c r="AM4" s="19" t="s">
        <v>24</v>
      </c>
      <c r="AN4" s="19" t="s">
        <v>23</v>
      </c>
      <c r="AO4" s="19" t="s">
        <v>24</v>
      </c>
      <c r="AP4" s="19" t="s">
        <v>23</v>
      </c>
      <c r="AQ4" s="19" t="s">
        <v>24</v>
      </c>
      <c r="AR4" s="19" t="s">
        <v>23</v>
      </c>
      <c r="AS4" s="19" t="s">
        <v>24</v>
      </c>
      <c r="AT4" s="19" t="s">
        <v>23</v>
      </c>
      <c r="AU4" s="19" t="s">
        <v>24</v>
      </c>
      <c r="AV4" s="19" t="s">
        <v>23</v>
      </c>
      <c r="AW4" s="19" t="s">
        <v>24</v>
      </c>
      <c r="AX4" s="19" t="s">
        <v>23</v>
      </c>
      <c r="AY4" s="19" t="s">
        <v>24</v>
      </c>
      <c r="AZ4" s="19" t="s">
        <v>23</v>
      </c>
      <c r="BA4" s="19" t="s">
        <v>24</v>
      </c>
      <c r="BB4" s="19" t="s">
        <v>23</v>
      </c>
      <c r="BC4" s="19" t="s">
        <v>24</v>
      </c>
      <c r="BD4" s="19" t="s">
        <v>23</v>
      </c>
      <c r="BE4" s="19" t="s">
        <v>24</v>
      </c>
      <c r="BF4" s="19" t="s">
        <v>25</v>
      </c>
      <c r="BG4" s="13"/>
      <c r="BN4" s="13"/>
      <c r="BO4" s="13"/>
      <c r="BP4" s="13"/>
      <c r="BQ4" s="13"/>
      <c r="BR4" t="str">
        <f>CONCATENATE("&lt;CLUB type ""","CLUB""", " code =""",B1,""" name=""",BL1,""" nation=""","CAN"""," region=""","QC"""," shortname=""",B1,"""&gt;")</f>
        <v>&lt;CLUB type "CLUB" code ="VAL" name="Pincourt" nation="CAN" region="QC" shortname="VAL"&gt;</v>
      </c>
    </row>
    <row r="5" spans="1:70">
      <c r="A5" s="75" t="s">
        <v>26</v>
      </c>
      <c r="B5" s="79"/>
      <c r="C5" s="79"/>
      <c r="D5" s="79"/>
      <c r="E5" s="79"/>
      <c r="F5" s="80"/>
      <c r="G5" s="45" t="s">
        <v>27</v>
      </c>
      <c r="H5" s="20" t="s">
        <v>28</v>
      </c>
      <c r="I5" s="20" t="s">
        <v>28</v>
      </c>
      <c r="J5" s="20" t="s">
        <v>28</v>
      </c>
      <c r="K5" s="20" t="s">
        <v>28</v>
      </c>
      <c r="L5" s="20" t="s">
        <v>28</v>
      </c>
      <c r="M5" s="20" t="s">
        <v>28</v>
      </c>
      <c r="N5" s="20" t="s">
        <v>28</v>
      </c>
      <c r="O5" s="20" t="s">
        <v>28</v>
      </c>
      <c r="P5" s="20" t="s">
        <v>29</v>
      </c>
      <c r="Q5" s="20" t="s">
        <v>29</v>
      </c>
      <c r="R5" s="32" t="s">
        <v>28</v>
      </c>
      <c r="S5" s="32" t="s">
        <v>28</v>
      </c>
      <c r="T5" s="20" t="s">
        <v>30</v>
      </c>
      <c r="U5" s="20" t="s">
        <v>30</v>
      </c>
      <c r="V5" s="20" t="s">
        <v>30</v>
      </c>
      <c r="W5" s="20" t="s">
        <v>30</v>
      </c>
      <c r="X5" s="20" t="s">
        <v>30</v>
      </c>
      <c r="Y5" s="20" t="s">
        <v>30</v>
      </c>
      <c r="Z5" s="20" t="s">
        <v>30</v>
      </c>
      <c r="AA5" s="20" t="s">
        <v>30</v>
      </c>
      <c r="AB5" s="32" t="s">
        <v>30</v>
      </c>
      <c r="AC5" s="32" t="s">
        <v>30</v>
      </c>
      <c r="AD5" s="20" t="s">
        <v>31</v>
      </c>
      <c r="AE5" s="20" t="s">
        <v>31</v>
      </c>
      <c r="AF5" s="20" t="s">
        <v>31</v>
      </c>
      <c r="AG5" s="20" t="s">
        <v>31</v>
      </c>
      <c r="AH5" s="20" t="s">
        <v>31</v>
      </c>
      <c r="AI5" s="20" t="s">
        <v>31</v>
      </c>
      <c r="AJ5" s="20" t="s">
        <v>31</v>
      </c>
      <c r="AK5" s="20" t="s">
        <v>31</v>
      </c>
      <c r="AL5" s="32" t="s">
        <v>31</v>
      </c>
      <c r="AM5" s="32" t="s">
        <v>31</v>
      </c>
      <c r="AN5" s="20" t="s">
        <v>32</v>
      </c>
      <c r="AO5" s="20" t="s">
        <v>32</v>
      </c>
      <c r="AP5" s="20" t="s">
        <v>32</v>
      </c>
      <c r="AQ5" s="20" t="s">
        <v>32</v>
      </c>
      <c r="AR5" s="20" t="s">
        <v>32</v>
      </c>
      <c r="AS5" s="20" t="s">
        <v>32</v>
      </c>
      <c r="AT5" s="20" t="s">
        <v>32</v>
      </c>
      <c r="AU5" s="20" t="s">
        <v>32</v>
      </c>
      <c r="AV5" s="32" t="s">
        <v>32</v>
      </c>
      <c r="AW5" s="32" t="s">
        <v>32</v>
      </c>
      <c r="AX5" s="20" t="s">
        <v>29</v>
      </c>
      <c r="AY5" s="20" t="s">
        <v>29</v>
      </c>
      <c r="AZ5" s="20" t="s">
        <v>29</v>
      </c>
      <c r="BA5" s="20" t="s">
        <v>29</v>
      </c>
      <c r="BB5" s="20" t="s">
        <v>29</v>
      </c>
      <c r="BC5" s="20" t="s">
        <v>29</v>
      </c>
      <c r="BD5" s="32" t="s">
        <v>29</v>
      </c>
      <c r="BE5" s="32" t="s">
        <v>29</v>
      </c>
      <c r="BF5" s="20" t="s">
        <v>33</v>
      </c>
      <c r="BG5" s="13"/>
      <c r="BH5" s="21" t="s">
        <v>34</v>
      </c>
      <c r="BI5" s="21" t="s">
        <v>35</v>
      </c>
      <c r="BJ5" s="21" t="s">
        <v>36</v>
      </c>
      <c r="BK5" s="21" t="s">
        <v>37</v>
      </c>
      <c r="BL5" s="21" t="s">
        <v>38</v>
      </c>
      <c r="BM5" s="21" t="s">
        <v>39</v>
      </c>
      <c r="BN5" s="21" t="s">
        <v>40</v>
      </c>
      <c r="BO5" s="21" t="s">
        <v>41</v>
      </c>
      <c r="BP5" s="21" t="s">
        <v>42</v>
      </c>
      <c r="BQ5" s="21" t="s">
        <v>43</v>
      </c>
      <c r="BR5" t="s">
        <v>44</v>
      </c>
    </row>
    <row r="6" spans="1:70">
      <c r="A6" s="3" t="s">
        <v>82</v>
      </c>
      <c r="B6" s="3" t="s">
        <v>83</v>
      </c>
      <c r="C6" s="4" t="s">
        <v>77</v>
      </c>
      <c r="D6" s="5">
        <v>2009</v>
      </c>
      <c r="E6" s="5">
        <v>1</v>
      </c>
      <c r="F6" s="5">
        <v>31</v>
      </c>
      <c r="G6" s="47" t="s">
        <v>84</v>
      </c>
      <c r="H6" s="6"/>
      <c r="I6" s="6" t="s">
        <v>78</v>
      </c>
      <c r="J6" s="6"/>
      <c r="K6" s="6"/>
      <c r="L6" s="6"/>
      <c r="M6" s="6"/>
      <c r="N6" s="6"/>
      <c r="O6" s="6"/>
      <c r="P6" s="7"/>
      <c r="Q6" s="7">
        <v>1</v>
      </c>
      <c r="R6" s="6"/>
      <c r="S6" s="6"/>
      <c r="T6" s="8"/>
      <c r="U6" s="8" t="s">
        <v>78</v>
      </c>
      <c r="V6" s="8"/>
      <c r="W6" s="8"/>
      <c r="X6" s="8"/>
      <c r="Y6" s="8"/>
      <c r="Z6" s="8"/>
      <c r="AA6" s="8"/>
      <c r="AB6" s="8"/>
      <c r="AC6" s="8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7"/>
      <c r="AY6" s="7"/>
      <c r="AZ6" s="7"/>
      <c r="BA6" s="7"/>
      <c r="BB6" s="7"/>
      <c r="BC6" s="7"/>
      <c r="BD6" s="7"/>
      <c r="BE6" s="7"/>
      <c r="BF6" s="22">
        <f t="shared" ref="BF6:BF69" si="0">COUNTIF(H6:BE6,"A")+COUNTIF(H6:BE6,"B")+COUNTIF(H6:BE6,"1")+COUNTIF(H6:BE6,"2")+COUNTIF(H6:BE6,"3")+COUNTIF(H6:BE6,"4")</f>
        <v>3</v>
      </c>
      <c r="BG6" s="13"/>
      <c r="BH6" s="21">
        <f t="shared" ref="BH6:BH69" si="1">IF(A6&lt;&gt; "",ROW()+$BM$1,"")</f>
        <v>5006</v>
      </c>
      <c r="BI6" s="23" t="str">
        <f t="shared" ref="BI6:BI69" si="2">IF(D6="","",D6&amp;"-"&amp;IF(E6&lt;10,"0","")&amp;E6&amp;"-"&amp;IF(F6&lt;10,"0","")&amp;F6)</f>
        <v>2009-01-31</v>
      </c>
      <c r="BJ6" s="21">
        <f>IF(ISERROR(MATCH("A",$H6:$BE6,0)),"",MATCH("A",$H6:$BE6,0))</f>
        <v>2</v>
      </c>
      <c r="BK6" s="21">
        <f t="shared" ref="BK6:BK69" ca="1" si="3">IF(ISERROR(MATCH("A",OFFSET($H6,0,$BJ6,1,50-$BJ6),0)),"",MATCH("A",OFFSET($H6,0,$BJ6,1,50-$BJ6),0)+$BJ6)</f>
        <v>14</v>
      </c>
      <c r="BL6" s="21" t="str">
        <f>IF(ISERROR(MATCH("B",$H6:$BE6,0)),"",MATCH("B",$H6:$BE6,0))</f>
        <v/>
      </c>
      <c r="BM6" s="21" t="str">
        <f t="shared" ref="BM6:BM69" ca="1" si="4">IF(ISERROR(MATCH("B",OFFSET($H6,0,$BL6,1,50-$BL6),0)),"",MATCH("B",OFFSET($H6,0,$BL6,1,50-$BL6),0)+$BL6)</f>
        <v/>
      </c>
      <c r="BN6" s="21">
        <f>IF(ISNUMBER($BJ6),VLOOKUP($BJ6,'Event Structure'!$A$2:$C$51,2,FALSE),IF(ISNUMBER($BL6),VLOOKUP($BL6,'Event Structure'!$A$2:$C$51,2,FALSE),""))</f>
        <v>1218</v>
      </c>
      <c r="BO6" s="21" t="str">
        <f>TEXT(IF(ISNUMBER($BJ6),VLOOKUP($BJ6,'Event Structure'!$A$2:$C$51,3,FALSE)+$BO$1,IF(ISNUMBER($BL6),VLOOKUP($BL6,'Event Structure'!$A$2:$C$51,3,FALSE)+$BP$1,"")),"##.00")</f>
        <v>30.19</v>
      </c>
      <c r="BP6" s="21">
        <f ca="1">IF(ISNUMBER($BK6),VLOOKUP($BK6,'Event Structure'!$A$2:$C$51,2),IF(AND(ISNUMBER($BJ6),ISNUMBER($BL6)),VLOOKUP($BL6,'Event Structure'!$A$2:$C$51,2),IF(ISNUMBER($BM6),VLOOKUP($BM6,'Event Structure'!$A$2:$C$51,2),"")))</f>
        <v>1109</v>
      </c>
      <c r="BQ6" s="21" t="str">
        <f ca="1">TEXT(IF(ISNUMBER($BK6),VLOOKUP($BK6,'Event Structure'!$A$2:$C$51,3,FALSE)+$BO$1,IF(AND(ISNUMBER($BJ6),ISNUMBER($BL6)),VLOOKUP($BL6,'Event Structure'!$A$2:$C$51,3,FALSE)+$BP$1,IF(ISNUMBER($BM6),VLOOKUP($BM6,'Event Structure'!$A$2:$C$51,3)+$BP$1,""))),"##.00")</f>
        <v>38.19</v>
      </c>
      <c r="BR6" t="str">
        <f t="shared" ref="BR6:BR69" ca="1" si="5">IF(ISNUMBER(BH6),"&lt;ATHLETE birthdate="""&amp;BI6&amp;""" firstname="""&amp;B6&amp;""" lastname="""&amp;A6&amp;""" gender="""&amp;C6&amp;""" nation="""&amp;"CAN"&amp;""" athleteid="""&amp;BH6&amp;""" &gt; &lt;ENTRIES&gt; "&amp;IF(ISNUMBER(BN6),"&lt;ENTRY entrytime="""&amp;"00:00:"&amp;BO6&amp;""" eventid="""&amp;BN6&amp;""" /&gt; ","")&amp;IF(ISNUMBER(BP6),"&lt;ENTRY entrytime="""&amp;"00:00:"&amp;BQ6&amp;""" eventid="""&amp;BP6&amp;""" /&gt;","")&amp;" &lt;/ENTRIES&gt; &lt;/ATHLETE&gt;","")</f>
        <v>&lt;ATHLETE birthdate="2009-01-31" firstname="Abe" lastname="Arlend" gender="M" nation="CAN" athleteid="5006" &gt; &lt;ENTRIES&gt; &lt;ENTRY entrytime="00:00:30.19" eventid="1218" /&gt; &lt;ENTRY entrytime="00:00:38.19" eventid="1109" /&gt; &lt;/ENTRIES&gt; &lt;/ATHLETE&gt;</v>
      </c>
    </row>
    <row r="7" spans="1:70">
      <c r="A7" s="3" t="s">
        <v>85</v>
      </c>
      <c r="B7" s="3" t="s">
        <v>86</v>
      </c>
      <c r="C7" s="4" t="s">
        <v>79</v>
      </c>
      <c r="D7" s="5">
        <v>2009</v>
      </c>
      <c r="E7" s="5">
        <v>1</v>
      </c>
      <c r="F7" s="5">
        <v>31</v>
      </c>
      <c r="G7" s="47" t="s">
        <v>87</v>
      </c>
      <c r="H7" s="6" t="s">
        <v>78</v>
      </c>
      <c r="I7" s="6"/>
      <c r="J7" s="6"/>
      <c r="K7" s="6"/>
      <c r="L7" s="6"/>
      <c r="M7" s="6"/>
      <c r="N7" s="6"/>
      <c r="O7" s="6"/>
      <c r="P7" s="7">
        <v>1</v>
      </c>
      <c r="Q7" s="7"/>
      <c r="R7" s="6"/>
      <c r="S7" s="6"/>
      <c r="T7" s="8" t="s">
        <v>78</v>
      </c>
      <c r="U7" s="8"/>
      <c r="V7" s="8"/>
      <c r="W7" s="8"/>
      <c r="X7" s="8"/>
      <c r="Y7" s="8"/>
      <c r="Z7" s="8"/>
      <c r="AA7" s="8"/>
      <c r="AB7" s="8"/>
      <c r="AC7" s="8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7"/>
      <c r="AY7" s="7"/>
      <c r="AZ7" s="7"/>
      <c r="BA7" s="7"/>
      <c r="BB7" s="7"/>
      <c r="BC7" s="7"/>
      <c r="BD7" s="7"/>
      <c r="BE7" s="7"/>
      <c r="BF7" s="22">
        <f t="shared" si="0"/>
        <v>3</v>
      </c>
      <c r="BG7" s="13"/>
      <c r="BH7" s="21">
        <f t="shared" si="1"/>
        <v>5007</v>
      </c>
      <c r="BI7" s="23" t="str">
        <f t="shared" si="2"/>
        <v>2009-01-31</v>
      </c>
      <c r="BJ7" s="21">
        <f t="shared" ref="BJ7:BJ79" si="6">IF(ISERROR(MATCH("A",$H7:$BE7,0)),"",MATCH("A",$H7:$BE7,0))</f>
        <v>1</v>
      </c>
      <c r="BK7" s="21">
        <f t="shared" ca="1" si="3"/>
        <v>13</v>
      </c>
      <c r="BL7" s="21" t="str">
        <f t="shared" ref="BL7:BL79" si="7">IF(ISERROR(MATCH("B",$H7:$BE7,0)),"",MATCH("B",$H7:$BE7,0))</f>
        <v/>
      </c>
      <c r="BM7" s="21" t="str">
        <f t="shared" ca="1" si="4"/>
        <v/>
      </c>
      <c r="BN7" s="21">
        <f>IF(ISNUMBER($BJ7),VLOOKUP($BJ7,'Event Structure'!$A$2:$C$51,2),IF(ISNUMBER($BL7),VLOOKUP($BL7,'Event Structure'!$A$2:$C$51,2),""))</f>
        <v>1216</v>
      </c>
      <c r="BO7" s="21" t="str">
        <f>TEXT(IF(ISNUMBER($BJ7),VLOOKUP($BJ7,'Event Structure'!$A$2:$C$51,3)+$BO$1,IF(ISNUMBER($BL7),VLOOKUP($BL7,'Event Structure'!$A$2:$C$51,3)+$BP$1,"")),"##.00")</f>
        <v>25.19</v>
      </c>
      <c r="BP7" s="21">
        <f ca="1">IF(ISNUMBER($BK7),VLOOKUP($BK7,'Event Structure'!$A$2:$C$51,2),IF(AND(ISNUMBER($BJ7),ISNUMBER($BL7)),VLOOKUP($BL7,'Event Structure'!$A$2:$C$51,2),IF(ISNUMBER($BM7),VLOOKUP($BM7,'Event Structure'!$A$2:$C$51,2),"")))</f>
        <v>1107</v>
      </c>
      <c r="BQ7" s="21" t="str">
        <f ca="1">TEXT(IF(ISNUMBER($BK7),VLOOKUP($BK7,'Event Structure'!$A$2:$C$51,3)+$BO$1,IF(AND(ISNUMBER($BJ7),ISNUMBER($BL7)),VLOOKUP($BL7,'Event Structure'!$A$2:$C$51,3)+$BP$1,IF(ISNUMBER($BM7),VLOOKUP($BM7,'Event Structure'!$A$2:$C$51,3)+$BP$1,""))),"##.00")</f>
        <v>33.19</v>
      </c>
      <c r="BR7" t="str">
        <f t="shared" ca="1" si="5"/>
        <v>&lt;ATHLETE birthdate="2009-01-31" firstname="Betty" lastname="Boop" gender="F" nation="CAN" athleteid="5007" &gt; &lt;ENTRIES&gt; &lt;ENTRY entrytime="00:00:25.19" eventid="1216" /&gt; &lt;ENTRY entrytime="00:00:33.19" eventid="1107" /&gt; &lt;/ENTRIES&gt; &lt;/ATHLETE&gt;</v>
      </c>
    </row>
    <row r="8" spans="1:70">
      <c r="A8" s="3" t="s">
        <v>88</v>
      </c>
      <c r="B8" s="3" t="s">
        <v>89</v>
      </c>
      <c r="C8" s="4" t="s">
        <v>77</v>
      </c>
      <c r="D8" s="5">
        <v>2009</v>
      </c>
      <c r="E8" s="5">
        <v>1</v>
      </c>
      <c r="F8" s="5">
        <v>31</v>
      </c>
      <c r="G8" s="47" t="s">
        <v>90</v>
      </c>
      <c r="H8" s="6"/>
      <c r="I8" s="6" t="s">
        <v>80</v>
      </c>
      <c r="J8" s="6"/>
      <c r="K8" s="6"/>
      <c r="L8" s="6"/>
      <c r="M8" s="6"/>
      <c r="N8" s="6"/>
      <c r="O8" s="6"/>
      <c r="P8" s="7"/>
      <c r="Q8" s="7">
        <v>2</v>
      </c>
      <c r="R8" s="6"/>
      <c r="S8" s="6"/>
      <c r="T8" s="8"/>
      <c r="U8" s="8" t="s">
        <v>80</v>
      </c>
      <c r="V8" s="8"/>
      <c r="W8" s="8"/>
      <c r="X8" s="8"/>
      <c r="Y8" s="8"/>
      <c r="Z8" s="8"/>
      <c r="AA8" s="8"/>
      <c r="AB8" s="8"/>
      <c r="AC8" s="8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7"/>
      <c r="AY8" s="7"/>
      <c r="AZ8" s="7"/>
      <c r="BA8" s="7"/>
      <c r="BB8" s="7"/>
      <c r="BC8" s="7"/>
      <c r="BD8" s="7"/>
      <c r="BE8" s="7"/>
      <c r="BF8" s="22">
        <f t="shared" si="0"/>
        <v>3</v>
      </c>
      <c r="BG8" s="13"/>
      <c r="BH8" s="21">
        <f t="shared" si="1"/>
        <v>5008</v>
      </c>
      <c r="BI8" s="23" t="str">
        <f t="shared" si="2"/>
        <v>2009-01-31</v>
      </c>
      <c r="BJ8" s="21" t="str">
        <f t="shared" si="6"/>
        <v/>
      </c>
      <c r="BK8" s="21" t="str">
        <f t="shared" ca="1" si="3"/>
        <v/>
      </c>
      <c r="BL8" s="21">
        <f t="shared" si="7"/>
        <v>2</v>
      </c>
      <c r="BM8" s="21">
        <f t="shared" ca="1" si="4"/>
        <v>14</v>
      </c>
      <c r="BN8" s="21">
        <f>IF(ISNUMBER($BJ8),VLOOKUP($BJ8,'Event Structure'!$A$2:$C$51,2),IF(ISNUMBER($BL8),VLOOKUP($BL8,'Event Structure'!$A$2:$C$51,2),""))</f>
        <v>1218</v>
      </c>
      <c r="BO8" s="21" t="str">
        <f>TEXT(IF(ISNUMBER($BJ8),VLOOKUP($BJ8,'Event Structure'!$A$2:$C$51,3)+$BO$1,IF(ISNUMBER($BL8),VLOOKUP($BL8,'Event Structure'!$A$2:$C$51,3)+$BP$1,"")),"##.00")</f>
        <v>30.69</v>
      </c>
      <c r="BP8" s="21">
        <f ca="1">IF(ISNUMBER($BK8),VLOOKUP($BK8,'Event Structure'!$A$2:$C$51,2),IF(AND(ISNUMBER($BJ8),ISNUMBER($BL8)),VLOOKUP($BL8,'Event Structure'!$A$2:$C$51,2),IF(ISNUMBER($BM8),VLOOKUP($BM8,'Event Structure'!$A$2:$C$51,2),"")))</f>
        <v>1109</v>
      </c>
      <c r="BQ8" s="21" t="str">
        <f ca="1">TEXT(IF(ISNUMBER($BK8),VLOOKUP($BK8,'Event Structure'!$A$2:$C$51,3)+$BO$1,IF(AND(ISNUMBER($BJ8),ISNUMBER($BL8)),VLOOKUP($BL8,'Event Structure'!$A$2:$C$51,3)+$BP$1,IF(ISNUMBER($BM8),VLOOKUP($BM8,'Event Structure'!$A$2:$C$51,3)+$BP$1,""))),"##.00")</f>
        <v>38.69</v>
      </c>
      <c r="BR8" t="str">
        <f t="shared" ca="1" si="5"/>
        <v>&lt;ATHLETE birthdate="2009-01-31" firstname="Charlie" lastname="Crawford" gender="M" nation="CAN" athleteid="5008" &gt; &lt;ENTRIES&gt; &lt;ENTRY entrytime="00:00:30.69" eventid="1218" /&gt; &lt;ENTRY entrytime="00:00:38.69" eventid="1109" /&gt; &lt;/ENTRIES&gt; &lt;/ATHLETE&gt;</v>
      </c>
    </row>
    <row r="9" spans="1:70">
      <c r="A9" s="3" t="s">
        <v>91</v>
      </c>
      <c r="B9" s="3" t="s">
        <v>92</v>
      </c>
      <c r="C9" s="4" t="s">
        <v>79</v>
      </c>
      <c r="D9" s="5">
        <v>2009</v>
      </c>
      <c r="E9" s="5">
        <v>1</v>
      </c>
      <c r="F9" s="5">
        <v>31</v>
      </c>
      <c r="G9" s="47" t="s">
        <v>84</v>
      </c>
      <c r="H9" s="6" t="s">
        <v>80</v>
      </c>
      <c r="I9" s="6"/>
      <c r="J9" s="6"/>
      <c r="K9" s="6"/>
      <c r="L9" s="6"/>
      <c r="M9" s="6"/>
      <c r="N9" s="6"/>
      <c r="O9" s="6"/>
      <c r="P9" s="7">
        <v>2</v>
      </c>
      <c r="Q9" s="7"/>
      <c r="R9" s="6"/>
      <c r="S9" s="6"/>
      <c r="T9" s="8" t="s">
        <v>80</v>
      </c>
      <c r="U9" s="8"/>
      <c r="V9" s="8"/>
      <c r="W9" s="8"/>
      <c r="X9" s="8"/>
      <c r="Y9" s="8"/>
      <c r="Z9" s="8"/>
      <c r="AA9" s="8"/>
      <c r="AB9" s="8"/>
      <c r="AC9" s="8"/>
      <c r="AD9" s="9"/>
      <c r="AE9" s="9"/>
      <c r="AF9" s="9"/>
      <c r="AG9" s="9"/>
      <c r="AH9" s="9"/>
      <c r="AI9" s="9"/>
      <c r="AJ9" s="9"/>
      <c r="AK9" s="9"/>
      <c r="AL9" s="9"/>
      <c r="AM9" s="9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7"/>
      <c r="AY9" s="7"/>
      <c r="AZ9" s="7"/>
      <c r="BA9" s="7"/>
      <c r="BB9" s="7"/>
      <c r="BC9" s="7"/>
      <c r="BD9" s="7"/>
      <c r="BE9" s="7"/>
      <c r="BF9" s="22">
        <f t="shared" si="0"/>
        <v>3</v>
      </c>
      <c r="BG9" s="13"/>
      <c r="BH9" s="21">
        <f t="shared" si="1"/>
        <v>5009</v>
      </c>
      <c r="BI9" s="23" t="str">
        <f t="shared" si="2"/>
        <v>2009-01-31</v>
      </c>
      <c r="BJ9" s="21" t="str">
        <f t="shared" si="6"/>
        <v/>
      </c>
      <c r="BK9" s="21" t="str">
        <f t="shared" ca="1" si="3"/>
        <v/>
      </c>
      <c r="BL9" s="21">
        <f t="shared" si="7"/>
        <v>1</v>
      </c>
      <c r="BM9" s="21">
        <f t="shared" ca="1" si="4"/>
        <v>13</v>
      </c>
      <c r="BN9" s="21">
        <f>IF(ISNUMBER($BJ9),VLOOKUP($BJ9,'Event Structure'!$A$2:$C$51,2),IF(ISNUMBER($BL9),VLOOKUP($BL9,'Event Structure'!$A$2:$C$51,2),""))</f>
        <v>1216</v>
      </c>
      <c r="BO9" s="21" t="str">
        <f>TEXT(IF(ISNUMBER($BJ9),VLOOKUP($BJ9,'Event Structure'!$A$2:$C$51,3)+$BO$1,IF(ISNUMBER($BL9),VLOOKUP($BL9,'Event Structure'!$A$2:$C$51,3)+$BP$1,"")),"##.00")</f>
        <v>25.69</v>
      </c>
      <c r="BP9" s="21">
        <f ca="1">IF(ISNUMBER($BK9),VLOOKUP($BK9,'Event Structure'!$A$2:$C$51,2),IF(AND(ISNUMBER($BJ9),ISNUMBER($BL9)),VLOOKUP($BL9,'Event Structure'!$A$2:$C$51,2),IF(ISNUMBER($BM9),VLOOKUP($BM9,'Event Structure'!$A$2:$C$51,2),"")))</f>
        <v>1107</v>
      </c>
      <c r="BQ9" s="21" t="str">
        <f ca="1">TEXT(IF(ISNUMBER($BK9),VLOOKUP($BK9,'Event Structure'!$A$2:$C$51,3)+$BO$1,IF(AND(ISNUMBER($BJ9),ISNUMBER($BL9)),VLOOKUP($BL9,'Event Structure'!$A$2:$C$51,3)+$BP$1,IF(ISNUMBER($BM9),VLOOKUP($BM9,'Event Structure'!$A$2:$C$51,3)+$BP$1,""))),"##.00")</f>
        <v>33.69</v>
      </c>
      <c r="BR9" t="str">
        <f t="shared" ca="1" si="5"/>
        <v>&lt;ATHLETE birthdate="2009-01-31" firstname="Donna" lastname="Draper" gender="F" nation="CAN" athleteid="5009" &gt; &lt;ENTRIES&gt; &lt;ENTRY entrytime="00:00:25.69" eventid="1216" /&gt; &lt;ENTRY entrytime="00:00:33.69" eventid="1107" /&gt; &lt;/ENTRIES&gt; &lt;/ATHLETE&gt;</v>
      </c>
    </row>
    <row r="10" spans="1:70">
      <c r="A10" s="3" t="s">
        <v>93</v>
      </c>
      <c r="B10" s="3" t="s">
        <v>94</v>
      </c>
      <c r="C10" s="4" t="s">
        <v>77</v>
      </c>
      <c r="D10" s="5">
        <v>2007</v>
      </c>
      <c r="E10" s="5">
        <v>1</v>
      </c>
      <c r="F10" s="5">
        <v>31</v>
      </c>
      <c r="G10" s="47" t="s">
        <v>87</v>
      </c>
      <c r="H10" s="6"/>
      <c r="I10" s="6"/>
      <c r="J10" s="6"/>
      <c r="K10" s="6" t="s">
        <v>78</v>
      </c>
      <c r="L10" s="6"/>
      <c r="M10" s="6"/>
      <c r="N10" s="6"/>
      <c r="O10" s="6"/>
      <c r="P10" s="7"/>
      <c r="Q10" s="7"/>
      <c r="R10" s="6"/>
      <c r="S10" s="6"/>
      <c r="T10" s="8"/>
      <c r="U10" s="8"/>
      <c r="V10" s="8"/>
      <c r="W10" s="8" t="s">
        <v>78</v>
      </c>
      <c r="X10" s="8"/>
      <c r="Y10" s="8"/>
      <c r="Z10" s="8"/>
      <c r="AA10" s="8"/>
      <c r="AB10" s="8"/>
      <c r="AC10" s="8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7"/>
      <c r="AY10" s="7">
        <v>1</v>
      </c>
      <c r="AZ10" s="7"/>
      <c r="BA10" s="7"/>
      <c r="BB10" s="7"/>
      <c r="BC10" s="7"/>
      <c r="BD10" s="7"/>
      <c r="BE10" s="7"/>
      <c r="BF10" s="22">
        <f t="shared" si="0"/>
        <v>3</v>
      </c>
      <c r="BG10" s="13"/>
      <c r="BH10" s="21">
        <f t="shared" si="1"/>
        <v>5010</v>
      </c>
      <c r="BI10" s="23" t="str">
        <f t="shared" si="2"/>
        <v>2007-01-31</v>
      </c>
      <c r="BJ10" s="21">
        <f t="shared" si="6"/>
        <v>4</v>
      </c>
      <c r="BK10" s="21">
        <f t="shared" ca="1" si="3"/>
        <v>16</v>
      </c>
      <c r="BL10" s="21" t="str">
        <f t="shared" si="7"/>
        <v/>
      </c>
      <c r="BM10" s="21" t="str">
        <f t="shared" ca="1" si="4"/>
        <v/>
      </c>
      <c r="BN10" s="21">
        <f>IF(ISNUMBER($BJ10),VLOOKUP($BJ10,'Event Structure'!$A$2:$C$51,2),IF(ISNUMBER($BL10),VLOOKUP($BL10,'Event Structure'!$A$2:$C$51,2),""))</f>
        <v>1089</v>
      </c>
      <c r="BO10" s="21" t="str">
        <f>TEXT(IF(ISNUMBER($BJ10),VLOOKUP($BJ10,'Event Structure'!$A$2:$C$51,3)+$BO$1,IF(ISNUMBER($BL10),VLOOKUP($BL10,'Event Structure'!$A$2:$C$51,3)+$BP$1,"")),"##.00")</f>
        <v>40.19</v>
      </c>
      <c r="BP10" s="21">
        <f ca="1">IF(ISNUMBER($BK10),VLOOKUP($BK10,'Event Structure'!$A$2:$C$51,2),IF(AND(ISNUMBER($BJ10),ISNUMBER($BL10)),VLOOKUP($BL10,'Event Structure'!$A$2:$C$51,2),IF(ISNUMBER($BM10),VLOOKUP($BM10,'Event Structure'!$A$2:$C$51,2),"")))</f>
        <v>1113</v>
      </c>
      <c r="BQ10" s="21" t="str">
        <f ca="1">TEXT(IF(ISNUMBER($BK10),VLOOKUP($BK10,'Event Structure'!$A$2:$C$51,3)+$BO$1,IF(AND(ISNUMBER($BJ10),ISNUMBER($BL10)),VLOOKUP($BL10,'Event Structure'!$A$2:$C$51,3)+$BP$1,IF(ISNUMBER($BM10),VLOOKUP($BM10,'Event Structure'!$A$2:$C$51,3)+$BP$1,""))),"##.00")</f>
        <v>48.19</v>
      </c>
      <c r="BR10" t="str">
        <f t="shared" ca="1" si="5"/>
        <v>&lt;ATHLETE birthdate="2007-01-31" firstname="Earl" lastname="Ezry" gender="M" nation="CAN" athleteid="5010" &gt; &lt;ENTRIES&gt; &lt;ENTRY entrytime="00:00:40.19" eventid="1089" /&gt; &lt;ENTRY entrytime="00:00:48.19" eventid="1113" /&gt; &lt;/ENTRIES&gt; &lt;/ATHLETE&gt;</v>
      </c>
    </row>
    <row r="11" spans="1:70">
      <c r="A11" s="3" t="s">
        <v>95</v>
      </c>
      <c r="B11" s="3" t="s">
        <v>96</v>
      </c>
      <c r="C11" s="4" t="s">
        <v>79</v>
      </c>
      <c r="D11" s="5">
        <v>2007</v>
      </c>
      <c r="E11" s="5">
        <v>1</v>
      </c>
      <c r="F11" s="5">
        <v>31</v>
      </c>
      <c r="G11" s="47" t="s">
        <v>90</v>
      </c>
      <c r="H11" s="6"/>
      <c r="I11" s="6"/>
      <c r="J11" s="6" t="s">
        <v>78</v>
      </c>
      <c r="K11" s="6"/>
      <c r="L11" s="6"/>
      <c r="M11" s="6"/>
      <c r="N11" s="6"/>
      <c r="O11" s="6"/>
      <c r="P11" s="7"/>
      <c r="Q11" s="7"/>
      <c r="R11" s="6"/>
      <c r="S11" s="6"/>
      <c r="T11" s="8"/>
      <c r="U11" s="8"/>
      <c r="V11" s="8" t="s">
        <v>78</v>
      </c>
      <c r="W11" s="8"/>
      <c r="X11" s="8"/>
      <c r="Y11" s="8"/>
      <c r="Z11" s="8"/>
      <c r="AA11" s="8"/>
      <c r="AB11" s="8"/>
      <c r="AC11" s="8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7">
        <v>1</v>
      </c>
      <c r="AY11" s="7"/>
      <c r="AZ11" s="7"/>
      <c r="BA11" s="7"/>
      <c r="BB11" s="7"/>
      <c r="BC11" s="7"/>
      <c r="BD11" s="7"/>
      <c r="BE11" s="7"/>
      <c r="BF11" s="22">
        <f t="shared" si="0"/>
        <v>3</v>
      </c>
      <c r="BG11" s="13"/>
      <c r="BH11" s="21">
        <f t="shared" si="1"/>
        <v>5011</v>
      </c>
      <c r="BI11" s="23" t="str">
        <f t="shared" si="2"/>
        <v>2007-01-31</v>
      </c>
      <c r="BJ11" s="21">
        <f t="shared" si="6"/>
        <v>3</v>
      </c>
      <c r="BK11" s="21">
        <f t="shared" ca="1" si="3"/>
        <v>15</v>
      </c>
      <c r="BL11" s="21" t="str">
        <f t="shared" si="7"/>
        <v/>
      </c>
      <c r="BM11" s="21" t="str">
        <f t="shared" ca="1" si="4"/>
        <v/>
      </c>
      <c r="BN11" s="21">
        <f>IF(ISNUMBER($BJ11),VLOOKUP($BJ11,'Event Structure'!$A$2:$C$51,2),IF(ISNUMBER($BL11),VLOOKUP($BL11,'Event Structure'!$A$2:$C$51,2),""))</f>
        <v>1087</v>
      </c>
      <c r="BO11" s="21" t="str">
        <f>TEXT(IF(ISNUMBER($BJ11),VLOOKUP($BJ11,'Event Structure'!$A$2:$C$51,3)+$BO$1,IF(ISNUMBER($BL11),VLOOKUP($BL11,'Event Structure'!$A$2:$C$51,3)+$BP$1,"")),"##.00")</f>
        <v>37.19</v>
      </c>
      <c r="BP11" s="21">
        <f ca="1">IF(ISNUMBER($BK11),VLOOKUP($BK11,'Event Structure'!$A$2:$C$51,2),IF(AND(ISNUMBER($BJ11),ISNUMBER($BL11)),VLOOKUP($BL11,'Event Structure'!$A$2:$C$51,2),IF(ISNUMBER($BM11),VLOOKUP($BM11,'Event Structure'!$A$2:$C$51,2),"")))</f>
        <v>1111</v>
      </c>
      <c r="BQ11" s="21" t="str">
        <f ca="1">TEXT(IF(ISNUMBER($BK11),VLOOKUP($BK11,'Event Structure'!$A$2:$C$51,3)+$BO$1,IF(AND(ISNUMBER($BJ11),ISNUMBER($BL11)),VLOOKUP($BL11,'Event Structure'!$A$2:$C$51,3)+$BP$1,IF(ISNUMBER($BM11),VLOOKUP($BM11,'Event Structure'!$A$2:$C$51,3)+$BP$1,""))),"##.00")</f>
        <v>45.19</v>
      </c>
      <c r="BR11" t="str">
        <f t="shared" ca="1" si="5"/>
        <v>&lt;ATHLETE birthdate="2007-01-31" firstname="Fanny" lastname="Farmer" gender="F" nation="CAN" athleteid="5011" &gt; &lt;ENTRIES&gt; &lt;ENTRY entrytime="00:00:37.19" eventid="1087" /&gt; &lt;ENTRY entrytime="00:00:45.19" eventid="1111" /&gt; &lt;/ENTRIES&gt; &lt;/ATHLETE&gt;</v>
      </c>
    </row>
    <row r="12" spans="1:70">
      <c r="A12" s="42" t="s">
        <v>97</v>
      </c>
      <c r="B12" s="3" t="s">
        <v>98</v>
      </c>
      <c r="C12" s="4" t="s">
        <v>77</v>
      </c>
      <c r="D12" s="5">
        <v>2010</v>
      </c>
      <c r="E12" s="5">
        <v>1</v>
      </c>
      <c r="F12" s="5">
        <v>12</v>
      </c>
      <c r="G12" s="47" t="s">
        <v>84</v>
      </c>
      <c r="H12" s="6"/>
      <c r="I12" s="6"/>
      <c r="J12" s="6"/>
      <c r="K12" s="6" t="s">
        <v>80</v>
      </c>
      <c r="L12" s="6"/>
      <c r="M12" s="6"/>
      <c r="N12" s="6"/>
      <c r="O12" s="6"/>
      <c r="P12" s="7"/>
      <c r="Q12" s="7"/>
      <c r="R12" s="6"/>
      <c r="S12" s="6"/>
      <c r="T12" s="8"/>
      <c r="U12" s="8"/>
      <c r="V12" s="8"/>
      <c r="W12" s="8" t="s">
        <v>80</v>
      </c>
      <c r="X12" s="8"/>
      <c r="Y12" s="8"/>
      <c r="Z12" s="8"/>
      <c r="AA12" s="8"/>
      <c r="AB12" s="8"/>
      <c r="AC12" s="8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7"/>
      <c r="AY12" s="7"/>
      <c r="AZ12" s="7"/>
      <c r="BA12" s="7"/>
      <c r="BB12" s="7"/>
      <c r="BC12" s="7"/>
      <c r="BD12" s="7"/>
      <c r="BE12" s="7"/>
      <c r="BF12" s="22">
        <f t="shared" si="0"/>
        <v>2</v>
      </c>
      <c r="BG12" s="13"/>
      <c r="BH12" s="21">
        <f t="shared" si="1"/>
        <v>5012</v>
      </c>
      <c r="BI12" s="23" t="str">
        <f t="shared" si="2"/>
        <v>2010-01-12</v>
      </c>
      <c r="BJ12" s="21" t="str">
        <f t="shared" si="6"/>
        <v/>
      </c>
      <c r="BK12" s="21" t="str">
        <f t="shared" ca="1" si="3"/>
        <v/>
      </c>
      <c r="BL12" s="21">
        <f t="shared" si="7"/>
        <v>4</v>
      </c>
      <c r="BM12" s="21">
        <f t="shared" ca="1" si="4"/>
        <v>16</v>
      </c>
      <c r="BN12" s="21">
        <f>IF(ISNUMBER($BJ12),VLOOKUP($BJ12,'Event Structure'!$A$2:$C$51,2),IF(ISNUMBER($BL12),VLOOKUP($BL12,'Event Structure'!$A$2:$C$51,2),""))</f>
        <v>1089</v>
      </c>
      <c r="BO12" s="21" t="str">
        <f>TEXT(IF(ISNUMBER($BJ12),VLOOKUP($BJ12,'Event Structure'!$A$2:$C$51,3)+$BO$1,IF(ISNUMBER($BL12),VLOOKUP($BL12,'Event Structure'!$A$2:$C$51,3)+$BP$1,"")),"##.00")</f>
        <v>40.69</v>
      </c>
      <c r="BP12" s="21">
        <f ca="1">IF(ISNUMBER($BK12),VLOOKUP($BK12,'Event Structure'!$A$2:$C$51,2),IF(AND(ISNUMBER($BJ12),ISNUMBER($BL12)),VLOOKUP($BL12,'Event Structure'!$A$2:$C$51,2),IF(ISNUMBER($BM12),VLOOKUP($BM12,'Event Structure'!$A$2:$C$51,2),"")))</f>
        <v>1113</v>
      </c>
      <c r="BQ12" s="21" t="str">
        <f ca="1">TEXT(IF(ISNUMBER($BK12),VLOOKUP($BK12,'Event Structure'!$A$2:$C$51,3)+$BO$1,IF(AND(ISNUMBER($BJ12),ISNUMBER($BL12)),VLOOKUP($BL12,'Event Structure'!$A$2:$C$51,3)+$BP$1,IF(ISNUMBER($BM12),VLOOKUP($BM12,'Event Structure'!$A$2:$C$51,3)+$BP$1,""))),"##.00")</f>
        <v>48.69</v>
      </c>
      <c r="BR12" t="str">
        <f t="shared" ca="1" si="5"/>
        <v>&lt;ATHLETE birthdate="2010-01-12" firstname="EMPTY" lastname="LANE" gender="M" nation="CAN" athleteid="5012" &gt; &lt;ENTRIES&gt; &lt;ENTRY entrytime="00:00:40.69" eventid="1089" /&gt; &lt;ENTRY entrytime="00:00:48.69" eventid="1113" /&gt; &lt;/ENTRIES&gt; &lt;/ATHLETE&gt;</v>
      </c>
    </row>
    <row r="13" spans="1:70">
      <c r="A13" s="3" t="s">
        <v>97</v>
      </c>
      <c r="B13" s="3" t="s">
        <v>98</v>
      </c>
      <c r="C13" s="4" t="s">
        <v>79</v>
      </c>
      <c r="D13" s="5">
        <v>2010</v>
      </c>
      <c r="E13" s="5">
        <v>1</v>
      </c>
      <c r="F13" s="5">
        <v>12</v>
      </c>
      <c r="G13" s="47" t="s">
        <v>87</v>
      </c>
      <c r="H13" s="6"/>
      <c r="I13" s="6"/>
      <c r="J13" s="6" t="s">
        <v>80</v>
      </c>
      <c r="K13" s="6"/>
      <c r="L13" s="6"/>
      <c r="M13" s="6"/>
      <c r="N13" s="6"/>
      <c r="O13" s="6"/>
      <c r="P13" s="7"/>
      <c r="Q13" s="7"/>
      <c r="R13" s="6"/>
      <c r="S13" s="6"/>
      <c r="T13" s="8"/>
      <c r="U13" s="8"/>
      <c r="V13" s="8" t="s">
        <v>80</v>
      </c>
      <c r="W13" s="8"/>
      <c r="X13" s="8"/>
      <c r="Y13" s="8"/>
      <c r="Z13" s="8"/>
      <c r="AA13" s="8"/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7"/>
      <c r="AY13" s="7"/>
      <c r="AZ13" s="7"/>
      <c r="BA13" s="7"/>
      <c r="BB13" s="7"/>
      <c r="BC13" s="7"/>
      <c r="BD13" s="7"/>
      <c r="BE13" s="7"/>
      <c r="BF13" s="22">
        <f t="shared" si="0"/>
        <v>2</v>
      </c>
      <c r="BG13" s="13"/>
      <c r="BH13" s="21">
        <f t="shared" si="1"/>
        <v>5013</v>
      </c>
      <c r="BI13" s="23" t="str">
        <f t="shared" si="2"/>
        <v>2010-01-12</v>
      </c>
      <c r="BJ13" s="21" t="str">
        <f t="shared" si="6"/>
        <v/>
      </c>
      <c r="BK13" s="21" t="str">
        <f t="shared" ca="1" si="3"/>
        <v/>
      </c>
      <c r="BL13" s="21">
        <f t="shared" si="7"/>
        <v>3</v>
      </c>
      <c r="BM13" s="21">
        <f t="shared" ca="1" si="4"/>
        <v>15</v>
      </c>
      <c r="BN13" s="21">
        <f>IF(ISNUMBER($BJ13),VLOOKUP($BJ13,'Event Structure'!$A$2:$C$51,2),IF(ISNUMBER($BL13),VLOOKUP($BL13,'Event Structure'!$A$2:$C$51,2),""))</f>
        <v>1087</v>
      </c>
      <c r="BO13" s="21" t="str">
        <f>TEXT(IF(ISNUMBER($BJ13),VLOOKUP($BJ13,'Event Structure'!$A$2:$C$51,3)+$BO$1,IF(ISNUMBER($BL13),VLOOKUP($BL13,'Event Structure'!$A$2:$C$51,3)+$BP$1,"")),"##.00")</f>
        <v>37.69</v>
      </c>
      <c r="BP13" s="21">
        <f ca="1">IF(ISNUMBER($BK13),VLOOKUP($BK13,'Event Structure'!$A$2:$C$51,2),IF(AND(ISNUMBER($BJ13),ISNUMBER($BL13)),VLOOKUP($BL13,'Event Structure'!$A$2:$C$51,2),IF(ISNUMBER($BM13),VLOOKUP($BM13,'Event Structure'!$A$2:$C$51,2),"")))</f>
        <v>1111</v>
      </c>
      <c r="BQ13" s="21" t="str">
        <f ca="1">TEXT(IF(ISNUMBER($BK13),VLOOKUP($BK13,'Event Structure'!$A$2:$C$51,3)+$BO$1,IF(AND(ISNUMBER($BJ13),ISNUMBER($BL13)),VLOOKUP($BL13,'Event Structure'!$A$2:$C$51,3)+$BP$1,IF(ISNUMBER($BM13),VLOOKUP($BM13,'Event Structure'!$A$2:$C$51,3)+$BP$1,""))),"##.00")</f>
        <v>45.69</v>
      </c>
      <c r="BR13" t="str">
        <f t="shared" ca="1" si="5"/>
        <v>&lt;ATHLETE birthdate="2010-01-12" firstname="EMPTY" lastname="LANE" gender="F" nation="CAN" athleteid="5013" &gt; &lt;ENTRIES&gt; &lt;ENTRY entrytime="00:00:37.69" eventid="1087" /&gt; &lt;ENTRY entrytime="00:00:45.69" eventid="1111" /&gt; &lt;/ENTRIES&gt; &lt;/ATHLETE&gt;</v>
      </c>
    </row>
    <row r="14" spans="1:70">
      <c r="A14" s="3" t="s">
        <v>99</v>
      </c>
      <c r="B14" s="3" t="s">
        <v>100</v>
      </c>
      <c r="C14" s="4" t="s">
        <v>77</v>
      </c>
      <c r="D14" s="5">
        <v>2007</v>
      </c>
      <c r="E14" s="5">
        <v>1</v>
      </c>
      <c r="F14" s="5">
        <v>31</v>
      </c>
      <c r="G14" s="47" t="s">
        <v>90</v>
      </c>
      <c r="H14" s="6"/>
      <c r="I14" s="6"/>
      <c r="J14" s="6"/>
      <c r="K14" s="6"/>
      <c r="L14" s="6"/>
      <c r="M14" s="6"/>
      <c r="N14" s="6"/>
      <c r="O14" s="6"/>
      <c r="P14" s="7"/>
      <c r="Q14" s="7"/>
      <c r="R14" s="6"/>
      <c r="S14" s="6"/>
      <c r="T14" s="8"/>
      <c r="U14" s="8"/>
      <c r="V14" s="8"/>
      <c r="W14" s="8"/>
      <c r="X14" s="8"/>
      <c r="Y14" s="8"/>
      <c r="Z14" s="8"/>
      <c r="AA14" s="8"/>
      <c r="AB14" s="8"/>
      <c r="AC14" s="8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7"/>
      <c r="AY14" s="7">
        <v>2</v>
      </c>
      <c r="AZ14" s="7"/>
      <c r="BA14" s="7"/>
      <c r="BB14" s="7"/>
      <c r="BC14" s="7"/>
      <c r="BD14" s="7"/>
      <c r="BE14" s="7"/>
      <c r="BF14" s="22">
        <f t="shared" si="0"/>
        <v>1</v>
      </c>
      <c r="BG14" s="13"/>
      <c r="BH14" s="21">
        <f t="shared" si="1"/>
        <v>5014</v>
      </c>
      <c r="BI14" s="23" t="str">
        <f t="shared" si="2"/>
        <v>2007-01-31</v>
      </c>
      <c r="BJ14" s="21" t="str">
        <f t="shared" si="6"/>
        <v/>
      </c>
      <c r="BK14" s="21" t="str">
        <f t="shared" ca="1" si="3"/>
        <v/>
      </c>
      <c r="BL14" s="21" t="str">
        <f t="shared" si="7"/>
        <v/>
      </c>
      <c r="BM14" s="21" t="str">
        <f t="shared" ca="1" si="4"/>
        <v/>
      </c>
      <c r="BN14" s="21" t="str">
        <f>IF(ISNUMBER($BJ14),VLOOKUP($BJ14,'Event Structure'!$A$2:$C$51,2),IF(ISNUMBER($BL14),VLOOKUP($BL14,'Event Structure'!$A$2:$C$51,2),""))</f>
        <v/>
      </c>
      <c r="BO14" s="21" t="str">
        <f>TEXT(IF(ISNUMBER($BJ14),VLOOKUP($BJ14,'Event Structure'!$A$2:$C$51,3)+$BO$1,IF(ISNUMBER($BL14),VLOOKUP($BL14,'Event Structure'!$A$2:$C$51,3)+$BP$1,"")),"##.00")</f>
        <v/>
      </c>
      <c r="BP14" s="21" t="str">
        <f ca="1">IF(ISNUMBER($BK14),VLOOKUP($BK14,'Event Structure'!$A$2:$C$51,2),IF(AND(ISNUMBER($BJ14),ISNUMBER($BL14)),VLOOKUP($BL14,'Event Structure'!$A$2:$C$51,2),IF(ISNUMBER($BM14),VLOOKUP($BM14,'Event Structure'!$A$2:$C$51,2),"")))</f>
        <v/>
      </c>
      <c r="BQ14" s="21" t="str">
        <f ca="1">TEXT(IF(ISNUMBER($BK14),VLOOKUP($BK14,'Event Structure'!$A$2:$C$51,3)+$BO$1,IF(AND(ISNUMBER($BJ14),ISNUMBER($BL14)),VLOOKUP($BL14,'Event Structure'!$A$2:$C$51,3)+$BP$1,IF(ISNUMBER($BM14),VLOOKUP($BM14,'Event Structure'!$A$2:$C$51,3)+$BP$1,""))),"##.00")</f>
        <v/>
      </c>
      <c r="BR14" t="str">
        <f t="shared" ca="1" si="5"/>
        <v>&lt;ATHLETE birthdate="2007-01-31" firstname="Gord" lastname="Gecko" gender="M" nation="CAN" athleteid="5014" &gt; &lt;ENTRIES&gt;  &lt;/ENTRIES&gt; &lt;/ATHLETE&gt;</v>
      </c>
    </row>
    <row r="15" spans="1:70">
      <c r="A15" s="3" t="s">
        <v>101</v>
      </c>
      <c r="B15" s="3" t="s">
        <v>102</v>
      </c>
      <c r="C15" s="4" t="s">
        <v>79</v>
      </c>
      <c r="D15" s="5">
        <v>2007</v>
      </c>
      <c r="E15" s="5">
        <v>1</v>
      </c>
      <c r="F15" s="5">
        <v>31</v>
      </c>
      <c r="G15" s="47" t="s">
        <v>84</v>
      </c>
      <c r="H15" s="6"/>
      <c r="I15" s="6"/>
      <c r="J15" s="6"/>
      <c r="K15" s="6"/>
      <c r="L15" s="6"/>
      <c r="M15" s="6"/>
      <c r="N15" s="6"/>
      <c r="O15" s="6"/>
      <c r="P15" s="7"/>
      <c r="Q15" s="7"/>
      <c r="R15" s="6"/>
      <c r="S15" s="6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7">
        <v>2</v>
      </c>
      <c r="AY15" s="7"/>
      <c r="AZ15" s="7"/>
      <c r="BA15" s="7"/>
      <c r="BB15" s="7"/>
      <c r="BC15" s="7"/>
      <c r="BD15" s="7"/>
      <c r="BE15" s="7"/>
      <c r="BF15" s="22">
        <f t="shared" si="0"/>
        <v>1</v>
      </c>
      <c r="BG15" s="13"/>
      <c r="BH15" s="21">
        <f t="shared" si="1"/>
        <v>5015</v>
      </c>
      <c r="BI15" s="23" t="str">
        <f t="shared" si="2"/>
        <v>2007-01-31</v>
      </c>
      <c r="BJ15" s="21" t="str">
        <f t="shared" si="6"/>
        <v/>
      </c>
      <c r="BK15" s="21" t="str">
        <f t="shared" ca="1" si="3"/>
        <v/>
      </c>
      <c r="BL15" s="21" t="str">
        <f t="shared" si="7"/>
        <v/>
      </c>
      <c r="BM15" s="21" t="str">
        <f t="shared" ca="1" si="4"/>
        <v/>
      </c>
      <c r="BN15" s="21" t="str">
        <f>IF(ISNUMBER($BJ15),VLOOKUP($BJ15,'Event Structure'!$A$2:$C$51,2),IF(ISNUMBER($BL15),VLOOKUP($BL15,'Event Structure'!$A$2:$C$51,2),""))</f>
        <v/>
      </c>
      <c r="BO15" s="21" t="str">
        <f>TEXT(IF(ISNUMBER($BJ15),VLOOKUP($BJ15,'Event Structure'!$A$2:$C$51,3)+$BO$1,IF(ISNUMBER($BL15),VLOOKUP($BL15,'Event Structure'!$A$2:$C$51,3)+$BP$1,"")),"##.00")</f>
        <v/>
      </c>
      <c r="BP15" s="21" t="str">
        <f ca="1">IF(ISNUMBER($BK15),VLOOKUP($BK15,'Event Structure'!$A$2:$C$51,2),IF(AND(ISNUMBER($BJ15),ISNUMBER($BL15)),VLOOKUP($BL15,'Event Structure'!$A$2:$C$51,2),IF(ISNUMBER($BM15),VLOOKUP($BM15,'Event Structure'!$A$2:$C$51,2),"")))</f>
        <v/>
      </c>
      <c r="BQ15" s="21" t="str">
        <f ca="1">TEXT(IF(ISNUMBER($BK15),VLOOKUP($BK15,'Event Structure'!$A$2:$C$51,3)+$BO$1,IF(AND(ISNUMBER($BJ15),ISNUMBER($BL15)),VLOOKUP($BL15,'Event Structure'!$A$2:$C$51,3)+$BP$1,IF(ISNUMBER($BM15),VLOOKUP($BM15,'Event Structure'!$A$2:$C$51,3)+$BP$1,""))),"##.00")</f>
        <v/>
      </c>
      <c r="BR15" t="str">
        <f t="shared" ca="1" si="5"/>
        <v>&lt;ATHLETE birthdate="2007-01-31" firstname="Henrietta" lastname="Houdini" gender="F" nation="CAN" athleteid="5015" &gt; &lt;ENTRIES&gt;  &lt;/ENTRIES&gt; &lt;/ATHLETE&gt;</v>
      </c>
    </row>
    <row r="16" spans="1:70">
      <c r="A16" s="3" t="s">
        <v>103</v>
      </c>
      <c r="B16" s="3" t="s">
        <v>104</v>
      </c>
      <c r="C16" s="4" t="s">
        <v>77</v>
      </c>
      <c r="D16" s="5">
        <v>2005</v>
      </c>
      <c r="E16" s="5">
        <v>1</v>
      </c>
      <c r="F16" s="5">
        <v>31</v>
      </c>
      <c r="G16" s="47" t="s">
        <v>87</v>
      </c>
      <c r="H16" s="6"/>
      <c r="I16" s="6"/>
      <c r="J16" s="6"/>
      <c r="K16" s="6"/>
      <c r="L16" s="6"/>
      <c r="M16" s="6" t="s">
        <v>78</v>
      </c>
      <c r="N16" s="6"/>
      <c r="O16" s="6"/>
      <c r="P16" s="7"/>
      <c r="Q16" s="7"/>
      <c r="R16" s="6"/>
      <c r="S16" s="6"/>
      <c r="T16" s="8"/>
      <c r="U16" s="8"/>
      <c r="V16" s="8"/>
      <c r="W16" s="8"/>
      <c r="X16" s="8"/>
      <c r="Y16" s="8" t="s">
        <v>78</v>
      </c>
      <c r="Z16" s="8"/>
      <c r="AA16" s="8"/>
      <c r="AB16" s="8"/>
      <c r="AC16" s="8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7"/>
      <c r="AY16" s="7"/>
      <c r="AZ16" s="7"/>
      <c r="BA16" s="7">
        <v>1</v>
      </c>
      <c r="BB16" s="7"/>
      <c r="BC16" s="7"/>
      <c r="BD16" s="7"/>
      <c r="BE16" s="7"/>
      <c r="BF16" s="22">
        <f t="shared" si="0"/>
        <v>3</v>
      </c>
      <c r="BG16" s="13"/>
      <c r="BH16" s="21">
        <f t="shared" si="1"/>
        <v>5016</v>
      </c>
      <c r="BI16" s="23" t="str">
        <f t="shared" si="2"/>
        <v>2005-01-31</v>
      </c>
      <c r="BJ16" s="21">
        <f t="shared" si="6"/>
        <v>6</v>
      </c>
      <c r="BK16" s="21">
        <f t="shared" ca="1" si="3"/>
        <v>18</v>
      </c>
      <c r="BL16" s="21" t="str">
        <f t="shared" si="7"/>
        <v/>
      </c>
      <c r="BM16" s="21" t="str">
        <f t="shared" ca="1" si="4"/>
        <v/>
      </c>
      <c r="BN16" s="21">
        <f>IF(ISNUMBER($BJ16),VLOOKUP($BJ16,'Event Structure'!$A$2:$C$51,2),IF(ISNUMBER($BL16),VLOOKUP($BL16,'Event Structure'!$A$2:$C$51,2),""))</f>
        <v>1097</v>
      </c>
      <c r="BO16" s="21" t="str">
        <f>TEXT(IF(ISNUMBER($BJ16),VLOOKUP($BJ16,'Event Structure'!$A$2:$C$51,3)+$BO$1,IF(ISNUMBER($BL16),VLOOKUP($BL16,'Event Structure'!$A$2:$C$51,3)+$BP$1,"")),"##.00")</f>
        <v>39.19</v>
      </c>
      <c r="BP16" s="21">
        <f ca="1">IF(ISNUMBER($BK16),VLOOKUP($BK16,'Event Structure'!$A$2:$C$51,2),IF(AND(ISNUMBER($BJ16),ISNUMBER($BL16)),VLOOKUP($BL16,'Event Structure'!$A$2:$C$51,2),IF(ISNUMBER($BM16),VLOOKUP($BM16,'Event Structure'!$A$2:$C$51,2),"")))</f>
        <v>1117</v>
      </c>
      <c r="BQ16" s="21" t="str">
        <f ca="1">TEXT(IF(ISNUMBER($BK16),VLOOKUP($BK16,'Event Structure'!$A$2:$C$51,3)+$BO$1,IF(AND(ISNUMBER($BJ16),ISNUMBER($BL16)),VLOOKUP($BL16,'Event Structure'!$A$2:$C$51,3)+$BP$1,IF(ISNUMBER($BM16),VLOOKUP($BM16,'Event Structure'!$A$2:$C$51,3)+$BP$1,""))),"##.00")</f>
        <v>47.19</v>
      </c>
      <c r="BR16" t="str">
        <f t="shared" ca="1" si="5"/>
        <v>&lt;ATHLETE birthdate="2005-01-31" firstname="Ian" lastname="Ireland" gender="M" nation="CAN" athleteid="5016" &gt; &lt;ENTRIES&gt; &lt;ENTRY entrytime="00:00:39.19" eventid="1097" /&gt; &lt;ENTRY entrytime="00:00:47.19" eventid="1117" /&gt; &lt;/ENTRIES&gt; &lt;/ATHLETE&gt;</v>
      </c>
    </row>
    <row r="17" spans="1:70">
      <c r="A17" s="3" t="s">
        <v>105</v>
      </c>
      <c r="B17" s="3" t="s">
        <v>106</v>
      </c>
      <c r="C17" s="4" t="s">
        <v>79</v>
      </c>
      <c r="D17" s="5">
        <v>2005</v>
      </c>
      <c r="E17" s="5">
        <v>1</v>
      </c>
      <c r="F17" s="5">
        <v>31</v>
      </c>
      <c r="G17" s="47" t="s">
        <v>90</v>
      </c>
      <c r="H17" s="6"/>
      <c r="I17" s="6"/>
      <c r="J17" s="6"/>
      <c r="K17" s="6"/>
      <c r="L17" s="6" t="s">
        <v>78</v>
      </c>
      <c r="M17" s="6"/>
      <c r="N17" s="6"/>
      <c r="O17" s="6"/>
      <c r="P17" s="7"/>
      <c r="Q17" s="7"/>
      <c r="R17" s="6"/>
      <c r="S17" s="6"/>
      <c r="T17" s="8"/>
      <c r="U17" s="8"/>
      <c r="V17" s="8"/>
      <c r="W17" s="8"/>
      <c r="X17" s="8" t="s">
        <v>78</v>
      </c>
      <c r="Y17" s="8"/>
      <c r="Z17" s="8"/>
      <c r="AA17" s="8"/>
      <c r="AB17" s="8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7"/>
      <c r="AY17" s="7"/>
      <c r="AZ17" s="7">
        <v>1</v>
      </c>
      <c r="BA17" s="7"/>
      <c r="BB17" s="7"/>
      <c r="BC17" s="7"/>
      <c r="BD17" s="7"/>
      <c r="BE17" s="7"/>
      <c r="BF17" s="22">
        <f t="shared" si="0"/>
        <v>3</v>
      </c>
      <c r="BG17" s="13"/>
      <c r="BH17" s="21">
        <f t="shared" si="1"/>
        <v>5017</v>
      </c>
      <c r="BI17" s="23" t="str">
        <f t="shared" si="2"/>
        <v>2005-01-31</v>
      </c>
      <c r="BJ17" s="21">
        <f t="shared" si="6"/>
        <v>5</v>
      </c>
      <c r="BK17" s="21">
        <f t="shared" ca="1" si="3"/>
        <v>17</v>
      </c>
      <c r="BL17" s="21" t="str">
        <f t="shared" si="7"/>
        <v/>
      </c>
      <c r="BM17" s="21" t="str">
        <f t="shared" ca="1" si="4"/>
        <v/>
      </c>
      <c r="BN17" s="21">
        <f>IF(ISNUMBER($BJ17),VLOOKUP($BJ17,'Event Structure'!$A$2:$C$51,2),IF(ISNUMBER($BL17),VLOOKUP($BL17,'Event Structure'!$A$2:$C$51,2),""))</f>
        <v>1095</v>
      </c>
      <c r="BO17" s="21" t="str">
        <f>TEXT(IF(ISNUMBER($BJ17),VLOOKUP($BJ17,'Event Structure'!$A$2:$C$51,3)+$BO$1,IF(ISNUMBER($BL17),VLOOKUP($BL17,'Event Structure'!$A$2:$C$51,3)+$BP$1,"")),"##.00")</f>
        <v>36.19</v>
      </c>
      <c r="BP17" s="21">
        <f ca="1">IF(ISNUMBER($BK17),VLOOKUP($BK17,'Event Structure'!$A$2:$C$51,2),IF(AND(ISNUMBER($BJ17),ISNUMBER($BL17)),VLOOKUP($BL17,'Event Structure'!$A$2:$C$51,2),IF(ISNUMBER($BM17),VLOOKUP($BM17,'Event Structure'!$A$2:$C$51,2),"")))</f>
        <v>1115</v>
      </c>
      <c r="BQ17" s="21" t="str">
        <f ca="1">TEXT(IF(ISNUMBER($BK17),VLOOKUP($BK17,'Event Structure'!$A$2:$C$51,3)+$BO$1,IF(AND(ISNUMBER($BJ17),ISNUMBER($BL17)),VLOOKUP($BL17,'Event Structure'!$A$2:$C$51,3)+$BP$1,IF(ISNUMBER($BM17),VLOOKUP($BM17,'Event Structure'!$A$2:$C$51,3)+$BP$1,""))),"##.00")</f>
        <v>44.19</v>
      </c>
      <c r="BR17" t="str">
        <f t="shared" ca="1" si="5"/>
        <v>&lt;ATHLETE birthdate="2005-01-31" firstname="Jan" lastname="Jones" gender="F" nation="CAN" athleteid="5017" &gt; &lt;ENTRIES&gt; &lt;ENTRY entrytime="00:00:36.19" eventid="1095" /&gt; &lt;ENTRY entrytime="00:00:44.19" eventid="1115" /&gt; &lt;/ENTRIES&gt; &lt;/ATHLETE&gt;</v>
      </c>
    </row>
    <row r="18" spans="1:70">
      <c r="A18" s="3" t="s">
        <v>107</v>
      </c>
      <c r="B18" s="3" t="s">
        <v>108</v>
      </c>
      <c r="C18" s="4" t="s">
        <v>77</v>
      </c>
      <c r="D18" s="5">
        <v>2005</v>
      </c>
      <c r="E18" s="5">
        <v>1</v>
      </c>
      <c r="F18" s="5">
        <v>31</v>
      </c>
      <c r="G18" s="47" t="s">
        <v>84</v>
      </c>
      <c r="H18" s="6"/>
      <c r="I18" s="6"/>
      <c r="J18" s="6"/>
      <c r="K18" s="6"/>
      <c r="L18" s="6"/>
      <c r="M18" s="6" t="s">
        <v>80</v>
      </c>
      <c r="N18" s="6"/>
      <c r="O18" s="6"/>
      <c r="P18" s="7"/>
      <c r="Q18" s="7"/>
      <c r="R18" s="6"/>
      <c r="S18" s="6"/>
      <c r="T18" s="8"/>
      <c r="U18" s="8"/>
      <c r="V18" s="8"/>
      <c r="W18" s="8"/>
      <c r="X18" s="8"/>
      <c r="Y18" s="8" t="s">
        <v>80</v>
      </c>
      <c r="Z18" s="8"/>
      <c r="AA18" s="8"/>
      <c r="AB18" s="8"/>
      <c r="AC18" s="8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7"/>
      <c r="AY18" s="7"/>
      <c r="AZ18" s="7"/>
      <c r="BA18" s="7">
        <v>2</v>
      </c>
      <c r="BB18" s="7"/>
      <c r="BC18" s="7"/>
      <c r="BD18" s="7"/>
      <c r="BE18" s="7"/>
      <c r="BF18" s="22">
        <f t="shared" si="0"/>
        <v>3</v>
      </c>
      <c r="BG18" s="13"/>
      <c r="BH18" s="21">
        <f t="shared" si="1"/>
        <v>5018</v>
      </c>
      <c r="BI18" s="23" t="str">
        <f t="shared" si="2"/>
        <v>2005-01-31</v>
      </c>
      <c r="BJ18" s="21" t="str">
        <f t="shared" si="6"/>
        <v/>
      </c>
      <c r="BK18" s="21" t="str">
        <f t="shared" ca="1" si="3"/>
        <v/>
      </c>
      <c r="BL18" s="21">
        <f t="shared" si="7"/>
        <v>6</v>
      </c>
      <c r="BM18" s="21">
        <f t="shared" ca="1" si="4"/>
        <v>18</v>
      </c>
      <c r="BN18" s="21">
        <f>IF(ISNUMBER($BJ18),VLOOKUP($BJ18,'Event Structure'!$A$2:$C$51,2),IF(ISNUMBER($BL18),VLOOKUP($BL18,'Event Structure'!$A$2:$C$51,2),""))</f>
        <v>1097</v>
      </c>
      <c r="BO18" s="21" t="str">
        <f>TEXT(IF(ISNUMBER($BJ18),VLOOKUP($BJ18,'Event Structure'!$A$2:$C$51,3)+$BO$1,IF(ISNUMBER($BL18),VLOOKUP($BL18,'Event Structure'!$A$2:$C$51,3)+$BP$1,"")),"##.00")</f>
        <v>39.69</v>
      </c>
      <c r="BP18" s="21">
        <f ca="1">IF(ISNUMBER($BK18),VLOOKUP($BK18,'Event Structure'!$A$2:$C$51,2),IF(AND(ISNUMBER($BJ18),ISNUMBER($BL18)),VLOOKUP($BL18,'Event Structure'!$A$2:$C$51,2),IF(ISNUMBER($BM18),VLOOKUP($BM18,'Event Structure'!$A$2:$C$51,2),"")))</f>
        <v>1117</v>
      </c>
      <c r="BQ18" s="21" t="str">
        <f ca="1">TEXT(IF(ISNUMBER($BK18),VLOOKUP($BK18,'Event Structure'!$A$2:$C$51,3)+$BO$1,IF(AND(ISNUMBER($BJ18),ISNUMBER($BL18)),VLOOKUP($BL18,'Event Structure'!$A$2:$C$51,3)+$BP$1,IF(ISNUMBER($BM18),VLOOKUP($BM18,'Event Structure'!$A$2:$C$51,3)+$BP$1,""))),"##.00")</f>
        <v>47.69</v>
      </c>
      <c r="BR18" t="str">
        <f t="shared" ca="1" si="5"/>
        <v>&lt;ATHLETE birthdate="2005-01-31" firstname="Kyle" lastname="Kirkland" gender="M" nation="CAN" athleteid="5018" &gt; &lt;ENTRIES&gt; &lt;ENTRY entrytime="00:00:39.69" eventid="1097" /&gt; &lt;ENTRY entrytime="00:00:47.69" eventid="1117" /&gt; &lt;/ENTRIES&gt; &lt;/ATHLETE&gt;</v>
      </c>
    </row>
    <row r="19" spans="1:70">
      <c r="A19" s="3" t="s">
        <v>109</v>
      </c>
      <c r="B19" s="3" t="s">
        <v>110</v>
      </c>
      <c r="C19" s="4" t="s">
        <v>79</v>
      </c>
      <c r="D19" s="5">
        <v>2005</v>
      </c>
      <c r="E19" s="5">
        <v>1</v>
      </c>
      <c r="F19" s="5">
        <v>31</v>
      </c>
      <c r="G19" s="47" t="s">
        <v>87</v>
      </c>
      <c r="H19" s="6"/>
      <c r="I19" s="6"/>
      <c r="J19" s="6"/>
      <c r="K19" s="6"/>
      <c r="L19" s="6" t="s">
        <v>80</v>
      </c>
      <c r="M19" s="6"/>
      <c r="N19" s="6"/>
      <c r="O19" s="6"/>
      <c r="P19" s="7"/>
      <c r="Q19" s="7"/>
      <c r="R19" s="6"/>
      <c r="S19" s="6"/>
      <c r="T19" s="8"/>
      <c r="U19" s="8"/>
      <c r="V19" s="8"/>
      <c r="W19" s="8"/>
      <c r="X19" s="8" t="s">
        <v>80</v>
      </c>
      <c r="Y19" s="8"/>
      <c r="Z19" s="8"/>
      <c r="AA19" s="8"/>
      <c r="AB19" s="8"/>
      <c r="AC19" s="8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7"/>
      <c r="AY19" s="7"/>
      <c r="AZ19" s="7">
        <v>2</v>
      </c>
      <c r="BA19" s="7"/>
      <c r="BB19" s="7"/>
      <c r="BC19" s="7"/>
      <c r="BD19" s="7"/>
      <c r="BE19" s="7"/>
      <c r="BF19" s="22">
        <f t="shared" si="0"/>
        <v>3</v>
      </c>
      <c r="BG19" s="13"/>
      <c r="BH19" s="21">
        <f t="shared" si="1"/>
        <v>5019</v>
      </c>
      <c r="BI19" s="23" t="str">
        <f t="shared" si="2"/>
        <v>2005-01-31</v>
      </c>
      <c r="BJ19" s="21" t="str">
        <f t="shared" si="6"/>
        <v/>
      </c>
      <c r="BK19" s="21" t="str">
        <f t="shared" ca="1" si="3"/>
        <v/>
      </c>
      <c r="BL19" s="21">
        <f t="shared" si="7"/>
        <v>5</v>
      </c>
      <c r="BM19" s="21">
        <f t="shared" ca="1" si="4"/>
        <v>17</v>
      </c>
      <c r="BN19" s="21">
        <f>IF(ISNUMBER($BJ19),VLOOKUP($BJ19,'Event Structure'!$A$2:$C$51,2),IF(ISNUMBER($BL19),VLOOKUP($BL19,'Event Structure'!$A$2:$C$51,2),""))</f>
        <v>1095</v>
      </c>
      <c r="BO19" s="21" t="str">
        <f>TEXT(IF(ISNUMBER($BJ19),VLOOKUP($BJ19,'Event Structure'!$A$2:$C$51,3)+$BO$1,IF(ISNUMBER($BL19),VLOOKUP($BL19,'Event Structure'!$A$2:$C$51,3)+$BP$1,"")),"##.00")</f>
        <v>36.69</v>
      </c>
      <c r="BP19" s="21">
        <f ca="1">IF(ISNUMBER($BK19),VLOOKUP($BK19,'Event Structure'!$A$2:$C$51,2),IF(AND(ISNUMBER($BJ19),ISNUMBER($BL19)),VLOOKUP($BL19,'Event Structure'!$A$2:$C$51,2),IF(ISNUMBER($BM19),VLOOKUP($BM19,'Event Structure'!$A$2:$C$51,2),"")))</f>
        <v>1115</v>
      </c>
      <c r="BQ19" s="21" t="str">
        <f ca="1">TEXT(IF(ISNUMBER($BK19),VLOOKUP($BK19,'Event Structure'!$A$2:$C$51,3)+$BO$1,IF(AND(ISNUMBER($BJ19),ISNUMBER($BL19)),VLOOKUP($BL19,'Event Structure'!$A$2:$C$51,3)+$BP$1,IF(ISNUMBER($BM19),VLOOKUP($BM19,'Event Structure'!$A$2:$C$51,3)+$BP$1,""))),"##.00")</f>
        <v>44.69</v>
      </c>
      <c r="BR19" t="str">
        <f t="shared" ca="1" si="5"/>
        <v>&lt;ATHLETE birthdate="2005-01-31" firstname="Linda" lastname="Lane" gender="F" nation="CAN" athleteid="5019" &gt; &lt;ENTRIES&gt; &lt;ENTRY entrytime="00:00:36.69" eventid="1095" /&gt; &lt;ENTRY entrytime="00:00:44.69" eventid="1115" /&gt; &lt;/ENTRIES&gt; &lt;/ATHLETE&gt;</v>
      </c>
    </row>
    <row r="20" spans="1:70">
      <c r="A20" s="3" t="s">
        <v>111</v>
      </c>
      <c r="B20" s="3" t="s">
        <v>112</v>
      </c>
      <c r="C20" s="4" t="s">
        <v>77</v>
      </c>
      <c r="D20" s="5">
        <v>2003</v>
      </c>
      <c r="E20" s="5">
        <v>1</v>
      </c>
      <c r="F20" s="5">
        <v>31</v>
      </c>
      <c r="G20" s="47" t="s">
        <v>90</v>
      </c>
      <c r="H20" s="6"/>
      <c r="I20" s="6"/>
      <c r="J20" s="6"/>
      <c r="K20" s="6"/>
      <c r="L20" s="6"/>
      <c r="M20" s="6"/>
      <c r="N20" s="6"/>
      <c r="O20" s="6" t="s">
        <v>78</v>
      </c>
      <c r="P20" s="7"/>
      <c r="Q20" s="7"/>
      <c r="R20" s="6"/>
      <c r="S20" s="6"/>
      <c r="T20" s="8"/>
      <c r="U20" s="8"/>
      <c r="V20" s="8"/>
      <c r="W20" s="8"/>
      <c r="X20" s="8"/>
      <c r="Y20" s="8"/>
      <c r="Z20" s="8"/>
      <c r="AA20" s="8" t="s">
        <v>78</v>
      </c>
      <c r="AB20" s="8"/>
      <c r="AC20" s="8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7"/>
      <c r="AY20" s="7"/>
      <c r="AZ20" s="7"/>
      <c r="BA20" s="7"/>
      <c r="BB20" s="7"/>
      <c r="BC20" s="7">
        <v>1</v>
      </c>
      <c r="BD20" s="7"/>
      <c r="BE20" s="7"/>
      <c r="BF20" s="22">
        <f t="shared" si="0"/>
        <v>3</v>
      </c>
      <c r="BG20" s="13"/>
      <c r="BH20" s="21">
        <f t="shared" si="1"/>
        <v>5020</v>
      </c>
      <c r="BI20" s="23" t="str">
        <f t="shared" si="2"/>
        <v>2003-01-31</v>
      </c>
      <c r="BJ20" s="21">
        <f t="shared" si="6"/>
        <v>8</v>
      </c>
      <c r="BK20" s="21">
        <f t="shared" ca="1" si="3"/>
        <v>20</v>
      </c>
      <c r="BL20" s="21" t="str">
        <f t="shared" si="7"/>
        <v/>
      </c>
      <c r="BM20" s="21" t="str">
        <f t="shared" ca="1" si="4"/>
        <v/>
      </c>
      <c r="BN20" s="21">
        <f>IF(ISNUMBER($BJ20),VLOOKUP($BJ20,'Event Structure'!$A$2:$C$51,2),IF(ISNUMBER($BL20),VLOOKUP($BL20,'Event Structure'!$A$2:$C$51,2),""))</f>
        <v>1101</v>
      </c>
      <c r="BO20" s="21" t="str">
        <f>TEXT(IF(ISNUMBER($BJ20),VLOOKUP($BJ20,'Event Structure'!$A$2:$C$51,3)+$BO$1,IF(ISNUMBER($BL20),VLOOKUP($BL20,'Event Structure'!$A$2:$C$51,3)+$BP$1,"")),"##.00")</f>
        <v>37.19</v>
      </c>
      <c r="BP20" s="21">
        <f ca="1">IF(ISNUMBER($BK20),VLOOKUP($BK20,'Event Structure'!$A$2:$C$51,2),IF(AND(ISNUMBER($BJ20),ISNUMBER($BL20)),VLOOKUP($BL20,'Event Structure'!$A$2:$C$51,2),IF(ISNUMBER($BM20),VLOOKUP($BM20,'Event Structure'!$A$2:$C$51,2),"")))</f>
        <v>1121</v>
      </c>
      <c r="BQ20" s="21" t="str">
        <f ca="1">TEXT(IF(ISNUMBER($BK20),VLOOKUP($BK20,'Event Structure'!$A$2:$C$51,3)+$BO$1,IF(AND(ISNUMBER($BJ20),ISNUMBER($BL20)),VLOOKUP($BL20,'Event Structure'!$A$2:$C$51,3)+$BP$1,IF(ISNUMBER($BM20),VLOOKUP($BM20,'Event Structure'!$A$2:$C$51,3)+$BP$1,""))),"##.00")</f>
        <v>45.19</v>
      </c>
      <c r="BR20" t="str">
        <f t="shared" ca="1" si="5"/>
        <v>&lt;ATHLETE birthdate="2003-01-31" firstname="Mark" lastname="Mazola" gender="M" nation="CAN" athleteid="5020" &gt; &lt;ENTRIES&gt; &lt;ENTRY entrytime="00:00:37.19" eventid="1101" /&gt; &lt;ENTRY entrytime="00:00:45.19" eventid="1121" /&gt; &lt;/ENTRIES&gt; &lt;/ATHLETE&gt;</v>
      </c>
    </row>
    <row r="21" spans="1:70">
      <c r="A21" s="3" t="s">
        <v>113</v>
      </c>
      <c r="B21" s="3" t="s">
        <v>114</v>
      </c>
      <c r="C21" s="4" t="s">
        <v>79</v>
      </c>
      <c r="D21" s="5">
        <v>2003</v>
      </c>
      <c r="E21" s="5">
        <v>1</v>
      </c>
      <c r="F21" s="5">
        <v>31</v>
      </c>
      <c r="G21" s="47" t="s">
        <v>84</v>
      </c>
      <c r="H21" s="6"/>
      <c r="I21" s="6"/>
      <c r="J21" s="6"/>
      <c r="K21" s="6"/>
      <c r="L21" s="6"/>
      <c r="M21" s="6"/>
      <c r="N21" s="6" t="s">
        <v>78</v>
      </c>
      <c r="O21" s="6"/>
      <c r="P21" s="7"/>
      <c r="Q21" s="7"/>
      <c r="R21" s="6"/>
      <c r="S21" s="6"/>
      <c r="T21" s="8"/>
      <c r="U21" s="8"/>
      <c r="V21" s="8"/>
      <c r="W21" s="8"/>
      <c r="X21" s="8"/>
      <c r="Y21" s="8"/>
      <c r="Z21" s="8" t="s">
        <v>78</v>
      </c>
      <c r="AA21" s="8"/>
      <c r="AB21" s="8"/>
      <c r="AC21" s="8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7"/>
      <c r="AY21" s="7"/>
      <c r="AZ21" s="7"/>
      <c r="BA21" s="7"/>
      <c r="BB21" s="7">
        <v>1</v>
      </c>
      <c r="BC21" s="7"/>
      <c r="BD21" s="7"/>
      <c r="BE21" s="7"/>
      <c r="BF21" s="22">
        <f t="shared" si="0"/>
        <v>3</v>
      </c>
      <c r="BG21" s="13"/>
      <c r="BH21" s="21">
        <f t="shared" si="1"/>
        <v>5021</v>
      </c>
      <c r="BI21" s="23" t="str">
        <f t="shared" si="2"/>
        <v>2003-01-31</v>
      </c>
      <c r="BJ21" s="21">
        <f t="shared" si="6"/>
        <v>7</v>
      </c>
      <c r="BK21" s="21">
        <f t="shared" ca="1" si="3"/>
        <v>19</v>
      </c>
      <c r="BL21" s="21" t="str">
        <f t="shared" si="7"/>
        <v/>
      </c>
      <c r="BM21" s="21" t="str">
        <f t="shared" ca="1" si="4"/>
        <v/>
      </c>
      <c r="BN21" s="21">
        <f>IF(ISNUMBER($BJ21),VLOOKUP($BJ21,'Event Structure'!$A$2:$C$51,2),IF(ISNUMBER($BL21),VLOOKUP($BL21,'Event Structure'!$A$2:$C$51,2),""))</f>
        <v>1099</v>
      </c>
      <c r="BO21" s="21" t="str">
        <f>TEXT(IF(ISNUMBER($BJ21),VLOOKUP($BJ21,'Event Structure'!$A$2:$C$51,3)+$BO$1,IF(ISNUMBER($BL21),VLOOKUP($BL21,'Event Structure'!$A$2:$C$51,3)+$BP$1,"")),"##.00")</f>
        <v>34.19</v>
      </c>
      <c r="BP21" s="21">
        <f ca="1">IF(ISNUMBER($BK21),VLOOKUP($BK21,'Event Structure'!$A$2:$C$51,2),IF(AND(ISNUMBER($BJ21),ISNUMBER($BL21)),VLOOKUP($BL21,'Event Structure'!$A$2:$C$51,2),IF(ISNUMBER($BM21),VLOOKUP($BM21,'Event Structure'!$A$2:$C$51,2),"")))</f>
        <v>1119</v>
      </c>
      <c r="BQ21" s="21" t="str">
        <f ca="1">TEXT(IF(ISNUMBER($BK21),VLOOKUP($BK21,'Event Structure'!$A$2:$C$51,3)+$BO$1,IF(AND(ISNUMBER($BJ21),ISNUMBER($BL21)),VLOOKUP($BL21,'Event Structure'!$A$2:$C$51,3)+$BP$1,IF(ISNUMBER($BM21),VLOOKUP($BM21,'Event Structure'!$A$2:$C$51,3)+$BP$1,""))),"##.00")</f>
        <v>42.19</v>
      </c>
      <c r="BR21" t="str">
        <f t="shared" ca="1" si="5"/>
        <v>&lt;ATHLETE birthdate="2003-01-31" firstname="Nancy" lastname="Nobody" gender="F" nation="CAN" athleteid="5021" &gt; &lt;ENTRIES&gt; &lt;ENTRY entrytime="00:00:34.19" eventid="1099" /&gt; &lt;ENTRY entrytime="00:00:42.19" eventid="1119" /&gt; &lt;/ENTRIES&gt; &lt;/ATHLETE&gt;</v>
      </c>
    </row>
    <row r="22" spans="1:70">
      <c r="A22" s="3" t="s">
        <v>115</v>
      </c>
      <c r="B22" s="3" t="s">
        <v>116</v>
      </c>
      <c r="C22" s="4" t="s">
        <v>77</v>
      </c>
      <c r="D22" s="5">
        <v>2003</v>
      </c>
      <c r="E22" s="5">
        <v>1</v>
      </c>
      <c r="F22" s="5">
        <v>31</v>
      </c>
      <c r="G22" s="47" t="s">
        <v>87</v>
      </c>
      <c r="H22" s="6"/>
      <c r="I22" s="6"/>
      <c r="J22" s="6"/>
      <c r="K22" s="6"/>
      <c r="L22" s="6"/>
      <c r="M22" s="6"/>
      <c r="N22" s="6"/>
      <c r="O22" s="6" t="s">
        <v>80</v>
      </c>
      <c r="P22" s="7"/>
      <c r="Q22" s="7"/>
      <c r="R22" s="6"/>
      <c r="S22" s="6"/>
      <c r="T22" s="8"/>
      <c r="U22" s="8"/>
      <c r="V22" s="8"/>
      <c r="W22" s="8"/>
      <c r="X22" s="8"/>
      <c r="Y22" s="8"/>
      <c r="Z22" s="8"/>
      <c r="AA22" s="8" t="s">
        <v>80</v>
      </c>
      <c r="AB22" s="8"/>
      <c r="AC22" s="8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7"/>
      <c r="AY22" s="7"/>
      <c r="AZ22" s="7"/>
      <c r="BA22" s="7"/>
      <c r="BB22" s="7"/>
      <c r="BC22" s="7">
        <v>2</v>
      </c>
      <c r="BD22" s="7"/>
      <c r="BE22" s="7"/>
      <c r="BF22" s="22">
        <f t="shared" si="0"/>
        <v>3</v>
      </c>
      <c r="BG22" s="13"/>
      <c r="BH22" s="21">
        <f t="shared" si="1"/>
        <v>5022</v>
      </c>
      <c r="BI22" s="23" t="str">
        <f t="shared" si="2"/>
        <v>2003-01-31</v>
      </c>
      <c r="BJ22" s="21" t="str">
        <f t="shared" si="6"/>
        <v/>
      </c>
      <c r="BK22" s="21" t="str">
        <f t="shared" ca="1" si="3"/>
        <v/>
      </c>
      <c r="BL22" s="21">
        <f t="shared" si="7"/>
        <v>8</v>
      </c>
      <c r="BM22" s="21">
        <f t="shared" ca="1" si="4"/>
        <v>20</v>
      </c>
      <c r="BN22" s="21">
        <f>IF(ISNUMBER($BJ22),VLOOKUP($BJ22,'Event Structure'!$A$2:$C$51,2),IF(ISNUMBER($BL22),VLOOKUP($BL22,'Event Structure'!$A$2:$C$51,2),""))</f>
        <v>1101</v>
      </c>
      <c r="BO22" s="21" t="str">
        <f>TEXT(IF(ISNUMBER($BJ22),VLOOKUP($BJ22,'Event Structure'!$A$2:$C$51,3)+$BO$1,IF(ISNUMBER($BL22),VLOOKUP($BL22,'Event Structure'!$A$2:$C$51,3)+$BP$1,"")),"##.00")</f>
        <v>37.69</v>
      </c>
      <c r="BP22" s="21">
        <f ca="1">IF(ISNUMBER($BK22),VLOOKUP($BK22,'Event Structure'!$A$2:$C$51,2),IF(AND(ISNUMBER($BJ22),ISNUMBER($BL22)),VLOOKUP($BL22,'Event Structure'!$A$2:$C$51,2),IF(ISNUMBER($BM22),VLOOKUP($BM22,'Event Structure'!$A$2:$C$51,2),"")))</f>
        <v>1121</v>
      </c>
      <c r="BQ22" s="21" t="str">
        <f ca="1">TEXT(IF(ISNUMBER($BK22),VLOOKUP($BK22,'Event Structure'!$A$2:$C$51,3)+$BO$1,IF(AND(ISNUMBER($BJ22),ISNUMBER($BL22)),VLOOKUP($BL22,'Event Structure'!$A$2:$C$51,3)+$BP$1,IF(ISNUMBER($BM22),VLOOKUP($BM22,'Event Structure'!$A$2:$C$51,3)+$BP$1,""))),"##.00")</f>
        <v>45.69</v>
      </c>
      <c r="BR22" t="str">
        <f t="shared" ca="1" si="5"/>
        <v>&lt;ATHLETE birthdate="2003-01-31" firstname="Oscar" lastname="Ortega" gender="M" nation="CAN" athleteid="5022" &gt; &lt;ENTRIES&gt; &lt;ENTRY entrytime="00:00:37.69" eventid="1101" /&gt; &lt;ENTRY entrytime="00:00:45.69" eventid="1121" /&gt; &lt;/ENTRIES&gt; &lt;/ATHLETE&gt;</v>
      </c>
    </row>
    <row r="23" spans="1:70">
      <c r="A23" s="3" t="s">
        <v>117</v>
      </c>
      <c r="B23" s="3" t="s">
        <v>118</v>
      </c>
      <c r="C23" s="4" t="s">
        <v>79</v>
      </c>
      <c r="D23" s="5">
        <v>2003</v>
      </c>
      <c r="E23" s="5">
        <v>1</v>
      </c>
      <c r="F23" s="5">
        <v>31</v>
      </c>
      <c r="G23" s="47" t="s">
        <v>90</v>
      </c>
      <c r="H23" s="6"/>
      <c r="I23" s="6"/>
      <c r="J23" s="6"/>
      <c r="K23" s="6"/>
      <c r="L23" s="6"/>
      <c r="M23" s="6"/>
      <c r="N23" s="6" t="s">
        <v>80</v>
      </c>
      <c r="O23" s="6"/>
      <c r="P23" s="7"/>
      <c r="Q23" s="7"/>
      <c r="R23" s="6"/>
      <c r="S23" s="6"/>
      <c r="T23" s="8"/>
      <c r="U23" s="8"/>
      <c r="V23" s="8"/>
      <c r="W23" s="8"/>
      <c r="X23" s="8"/>
      <c r="Y23" s="8"/>
      <c r="Z23" s="8" t="s">
        <v>80</v>
      </c>
      <c r="AA23" s="8"/>
      <c r="AB23" s="8"/>
      <c r="AC23" s="8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7"/>
      <c r="AY23" s="7"/>
      <c r="AZ23" s="7"/>
      <c r="BA23" s="7"/>
      <c r="BB23" s="7">
        <v>2</v>
      </c>
      <c r="BC23" s="7"/>
      <c r="BD23" s="7"/>
      <c r="BE23" s="7"/>
      <c r="BF23" s="22">
        <f t="shared" si="0"/>
        <v>3</v>
      </c>
      <c r="BG23" s="13"/>
      <c r="BH23" s="21">
        <f t="shared" si="1"/>
        <v>5023</v>
      </c>
      <c r="BI23" s="23" t="str">
        <f t="shared" si="2"/>
        <v>2003-01-31</v>
      </c>
      <c r="BJ23" s="21" t="str">
        <f t="shared" si="6"/>
        <v/>
      </c>
      <c r="BK23" s="21" t="str">
        <f t="shared" ca="1" si="3"/>
        <v/>
      </c>
      <c r="BL23" s="21">
        <f t="shared" si="7"/>
        <v>7</v>
      </c>
      <c r="BM23" s="21">
        <f t="shared" ca="1" si="4"/>
        <v>19</v>
      </c>
      <c r="BN23" s="21">
        <f>IF(ISNUMBER($BJ23),VLOOKUP($BJ23,'Event Structure'!$A$2:$C$51,2),IF(ISNUMBER($BL23),VLOOKUP($BL23,'Event Structure'!$A$2:$C$51,2),""))</f>
        <v>1099</v>
      </c>
      <c r="BO23" s="21" t="str">
        <f>TEXT(IF(ISNUMBER($BJ23),VLOOKUP($BJ23,'Event Structure'!$A$2:$C$51,3)+$BO$1,IF(ISNUMBER($BL23),VLOOKUP($BL23,'Event Structure'!$A$2:$C$51,3)+$BP$1,"")),"##.00")</f>
        <v>34.69</v>
      </c>
      <c r="BP23" s="21">
        <f ca="1">IF(ISNUMBER($BK23),VLOOKUP($BK23,'Event Structure'!$A$2:$C$51,2),IF(AND(ISNUMBER($BJ23),ISNUMBER($BL23)),VLOOKUP($BL23,'Event Structure'!$A$2:$C$51,2),IF(ISNUMBER($BM23),VLOOKUP($BM23,'Event Structure'!$A$2:$C$51,2),"")))</f>
        <v>1119</v>
      </c>
      <c r="BQ23" s="21" t="str">
        <f ca="1">TEXT(IF(ISNUMBER($BK23),VLOOKUP($BK23,'Event Structure'!$A$2:$C$51,3)+$BO$1,IF(AND(ISNUMBER($BJ23),ISNUMBER($BL23)),VLOOKUP($BL23,'Event Structure'!$A$2:$C$51,3)+$BP$1,IF(ISNUMBER($BM23),VLOOKUP($BM23,'Event Structure'!$A$2:$C$51,3)+$BP$1,""))),"##.00")</f>
        <v>42.69</v>
      </c>
      <c r="BR23" t="str">
        <f t="shared" ca="1" si="5"/>
        <v>&lt;ATHLETE birthdate="2003-01-31" firstname="Petunia" lastname="Pascal" gender="F" nation="CAN" athleteid="5023" &gt; &lt;ENTRIES&gt; &lt;ENTRY entrytime="00:00:34.69" eventid="1099" /&gt; &lt;ENTRY entrytime="00:00:42.69" eventid="1119" /&gt; &lt;/ENTRIES&gt; &lt;/ATHLETE&gt;</v>
      </c>
    </row>
    <row r="24" spans="1:70">
      <c r="A24" s="3" t="s">
        <v>119</v>
      </c>
      <c r="B24" s="3" t="s">
        <v>120</v>
      </c>
      <c r="C24" s="4" t="s">
        <v>77</v>
      </c>
      <c r="D24" s="5">
        <v>1999</v>
      </c>
      <c r="E24" s="5">
        <v>1</v>
      </c>
      <c r="F24" s="5">
        <v>31</v>
      </c>
      <c r="G24" s="47" t="s">
        <v>84</v>
      </c>
      <c r="H24" s="6"/>
      <c r="I24" s="6"/>
      <c r="J24" s="6"/>
      <c r="K24" s="6"/>
      <c r="L24" s="6"/>
      <c r="M24" s="6"/>
      <c r="N24" s="6"/>
      <c r="O24" s="6"/>
      <c r="P24" s="7"/>
      <c r="Q24" s="7"/>
      <c r="R24" s="6"/>
      <c r="S24" s="6" t="s">
        <v>78</v>
      </c>
      <c r="T24" s="8"/>
      <c r="U24" s="8"/>
      <c r="V24" s="8"/>
      <c r="W24" s="8"/>
      <c r="X24" s="8"/>
      <c r="Y24" s="8"/>
      <c r="Z24" s="8"/>
      <c r="AA24" s="8"/>
      <c r="AB24" s="8"/>
      <c r="AC24" s="8" t="s">
        <v>78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7"/>
      <c r="AY24" s="7"/>
      <c r="AZ24" s="7"/>
      <c r="BA24" s="7"/>
      <c r="BB24" s="7"/>
      <c r="BC24" s="7"/>
      <c r="BD24" s="7"/>
      <c r="BE24" s="7">
        <v>1</v>
      </c>
      <c r="BF24" s="22">
        <f t="shared" si="0"/>
        <v>3</v>
      </c>
      <c r="BG24" s="13"/>
      <c r="BH24" s="21">
        <f t="shared" si="1"/>
        <v>5024</v>
      </c>
      <c r="BI24" s="23" t="str">
        <f t="shared" si="2"/>
        <v>1999-01-31</v>
      </c>
      <c r="BJ24" s="21">
        <f t="shared" si="6"/>
        <v>12</v>
      </c>
      <c r="BK24" s="21">
        <f t="shared" ca="1" si="3"/>
        <v>22</v>
      </c>
      <c r="BL24" s="21" t="str">
        <f t="shared" si="7"/>
        <v/>
      </c>
      <c r="BM24" s="21" t="str">
        <f t="shared" ca="1" si="4"/>
        <v/>
      </c>
      <c r="BN24" s="21">
        <f>IF(ISNUMBER($BJ24),VLOOKUP($BJ24,'Event Structure'!$A$2:$C$51,2),IF(ISNUMBER($BL24),VLOOKUP($BL24,'Event Structure'!$A$2:$C$51,2),""))</f>
        <v>1105</v>
      </c>
      <c r="BO24" s="21" t="str">
        <f>TEXT(IF(ISNUMBER($BJ24),VLOOKUP($BJ24,'Event Structure'!$A$2:$C$51,3)+$BO$1,IF(ISNUMBER($BL24),VLOOKUP($BL24,'Event Structure'!$A$2:$C$51,3)+$BP$1,"")),"##.00")</f>
        <v>28.19</v>
      </c>
      <c r="BP24" s="21">
        <f ca="1">IF(ISNUMBER($BK24),VLOOKUP($BK24,'Event Structure'!$A$2:$C$51,2),IF(AND(ISNUMBER($BJ24),ISNUMBER($BL24)),VLOOKUP($BL24,'Event Structure'!$A$2:$C$51,2),IF(ISNUMBER($BM24),VLOOKUP($BM24,'Event Structure'!$A$2:$C$51,2),"")))</f>
        <v>1125</v>
      </c>
      <c r="BQ24" s="21" t="str">
        <f ca="1">TEXT(IF(ISNUMBER($BK24),VLOOKUP($BK24,'Event Structure'!$A$2:$C$51,3)+$BO$1,IF(AND(ISNUMBER($BJ24),ISNUMBER($BL24)),VLOOKUP($BL24,'Event Structure'!$A$2:$C$51,3)+$BP$1,IF(ISNUMBER($BM24),VLOOKUP($BM24,'Event Structure'!$A$2:$C$51,3)+$BP$1,""))),"##.00")</f>
        <v>36.19</v>
      </c>
      <c r="BR24" t="str">
        <f t="shared" ca="1" si="5"/>
        <v>&lt;ATHLETE birthdate="1999-01-31" firstname="Quark" lastname="Quesnel" gender="M" nation="CAN" athleteid="5024" &gt; &lt;ENTRIES&gt; &lt;ENTRY entrytime="00:00:28.19" eventid="1105" /&gt; &lt;ENTRY entrytime="00:00:36.19" eventid="1125" /&gt; &lt;/ENTRIES&gt; &lt;/ATHLETE&gt;</v>
      </c>
    </row>
    <row r="25" spans="1:70">
      <c r="A25" s="3" t="s">
        <v>121</v>
      </c>
      <c r="B25" s="3" t="s">
        <v>122</v>
      </c>
      <c r="C25" s="4" t="s">
        <v>79</v>
      </c>
      <c r="D25" s="5">
        <v>1999</v>
      </c>
      <c r="E25" s="5">
        <v>1</v>
      </c>
      <c r="F25" s="5">
        <v>31</v>
      </c>
      <c r="G25" s="47" t="s">
        <v>87</v>
      </c>
      <c r="H25" s="6"/>
      <c r="I25" s="6"/>
      <c r="J25" s="6"/>
      <c r="K25" s="6"/>
      <c r="L25" s="6"/>
      <c r="M25" s="6"/>
      <c r="N25" s="6"/>
      <c r="O25" s="6"/>
      <c r="P25" s="7"/>
      <c r="Q25" s="7"/>
      <c r="R25" s="6" t="s">
        <v>78</v>
      </c>
      <c r="S25" s="6"/>
      <c r="T25" s="8"/>
      <c r="U25" s="8"/>
      <c r="V25" s="8"/>
      <c r="W25" s="8"/>
      <c r="X25" s="8"/>
      <c r="Y25" s="8"/>
      <c r="Z25" s="8"/>
      <c r="AA25" s="8"/>
      <c r="AB25" s="8" t="s">
        <v>78</v>
      </c>
      <c r="AC25" s="8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7"/>
      <c r="AY25" s="7"/>
      <c r="AZ25" s="7"/>
      <c r="BA25" s="7"/>
      <c r="BB25" s="7"/>
      <c r="BC25" s="7"/>
      <c r="BD25" s="7">
        <v>1</v>
      </c>
      <c r="BE25" s="7"/>
      <c r="BF25" s="22">
        <f t="shared" si="0"/>
        <v>3</v>
      </c>
      <c r="BG25" s="13"/>
      <c r="BH25" s="21">
        <f t="shared" si="1"/>
        <v>5025</v>
      </c>
      <c r="BI25" s="23" t="str">
        <f t="shared" si="2"/>
        <v>1999-01-31</v>
      </c>
      <c r="BJ25" s="21">
        <f t="shared" si="6"/>
        <v>11</v>
      </c>
      <c r="BK25" s="21">
        <f t="shared" ca="1" si="3"/>
        <v>21</v>
      </c>
      <c r="BL25" s="21" t="str">
        <f t="shared" si="7"/>
        <v/>
      </c>
      <c r="BM25" s="21" t="str">
        <f t="shared" ca="1" si="4"/>
        <v/>
      </c>
      <c r="BN25" s="21">
        <f>IF(ISNUMBER($BJ25),VLOOKUP($BJ25,'Event Structure'!$A$2:$C$51,2),IF(ISNUMBER($BL25),VLOOKUP($BL25,'Event Structure'!$A$2:$C$51,2),""))</f>
        <v>1103</v>
      </c>
      <c r="BO25" s="21" t="str">
        <f>TEXT(IF(ISNUMBER($BJ25),VLOOKUP($BJ25,'Event Structure'!$A$2:$C$51,3)+$BO$1,IF(ISNUMBER($BL25),VLOOKUP($BL25,'Event Structure'!$A$2:$C$51,3)+$BP$1,"")),"##.00")</f>
        <v>30.19</v>
      </c>
      <c r="BP25" s="21">
        <f ca="1">IF(ISNUMBER($BK25),VLOOKUP($BK25,'Event Structure'!$A$2:$C$51,2),IF(AND(ISNUMBER($BJ25),ISNUMBER($BL25)),VLOOKUP($BL25,'Event Structure'!$A$2:$C$51,2),IF(ISNUMBER($BM25),VLOOKUP($BM25,'Event Structure'!$A$2:$C$51,2),"")))</f>
        <v>1123</v>
      </c>
      <c r="BQ25" s="21" t="str">
        <f ca="1">TEXT(IF(ISNUMBER($BK25),VLOOKUP($BK25,'Event Structure'!$A$2:$C$51,3)+$BO$1,IF(AND(ISNUMBER($BJ25),ISNUMBER($BL25)),VLOOKUP($BL25,'Event Structure'!$A$2:$C$51,3)+$BP$1,IF(ISNUMBER($BM25),VLOOKUP($BM25,'Event Structure'!$A$2:$C$51,3)+$BP$1,""))),"##.00")</f>
        <v>38.19</v>
      </c>
      <c r="BR25" t="str">
        <f t="shared" ca="1" si="5"/>
        <v>&lt;ATHLETE birthdate="1999-01-31" firstname="Raven" lastname="Robins" gender="F" nation="CAN" athleteid="5025" &gt; &lt;ENTRIES&gt; &lt;ENTRY entrytime="00:00:30.19" eventid="1103" /&gt; &lt;ENTRY entrytime="00:00:38.19" eventid="1123" /&gt; &lt;/ENTRIES&gt; &lt;/ATHLETE&gt;</v>
      </c>
    </row>
    <row r="26" spans="1:70">
      <c r="A26" s="3" t="s">
        <v>123</v>
      </c>
      <c r="B26" s="3" t="s">
        <v>124</v>
      </c>
      <c r="C26" s="4" t="s">
        <v>77</v>
      </c>
      <c r="D26" s="5">
        <v>1999</v>
      </c>
      <c r="E26" s="5">
        <v>1</v>
      </c>
      <c r="F26" s="5">
        <v>31</v>
      </c>
      <c r="G26" s="47" t="s">
        <v>90</v>
      </c>
      <c r="H26" s="6"/>
      <c r="I26" s="6"/>
      <c r="J26" s="6"/>
      <c r="K26" s="6"/>
      <c r="L26" s="6"/>
      <c r="M26" s="6"/>
      <c r="N26" s="6"/>
      <c r="O26" s="6"/>
      <c r="P26" s="7"/>
      <c r="Q26" s="7"/>
      <c r="R26" s="6"/>
      <c r="S26" s="6" t="s">
        <v>80</v>
      </c>
      <c r="T26" s="8"/>
      <c r="U26" s="8"/>
      <c r="V26" s="8"/>
      <c r="W26" s="8"/>
      <c r="X26" s="8"/>
      <c r="Y26" s="8"/>
      <c r="Z26" s="8"/>
      <c r="AA26" s="8"/>
      <c r="AB26" s="8"/>
      <c r="AC26" s="8" t="s">
        <v>80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7"/>
      <c r="AY26" s="7"/>
      <c r="AZ26" s="7"/>
      <c r="BA26" s="7"/>
      <c r="BB26" s="7"/>
      <c r="BC26" s="7"/>
      <c r="BD26" s="7"/>
      <c r="BE26" s="7">
        <v>2</v>
      </c>
      <c r="BF26" s="22">
        <f t="shared" si="0"/>
        <v>3</v>
      </c>
      <c r="BG26" s="13"/>
      <c r="BH26" s="21">
        <f t="shared" si="1"/>
        <v>5026</v>
      </c>
      <c r="BI26" s="23" t="str">
        <f t="shared" si="2"/>
        <v>1999-01-31</v>
      </c>
      <c r="BJ26" s="21" t="str">
        <f t="shared" si="6"/>
        <v/>
      </c>
      <c r="BK26" s="21" t="str">
        <f t="shared" ca="1" si="3"/>
        <v/>
      </c>
      <c r="BL26" s="21">
        <f t="shared" si="7"/>
        <v>12</v>
      </c>
      <c r="BM26" s="21">
        <f t="shared" ca="1" si="4"/>
        <v>22</v>
      </c>
      <c r="BN26" s="21">
        <f>IF(ISNUMBER($BJ26),VLOOKUP($BJ26,'Event Structure'!$A$2:$C$51,2),IF(ISNUMBER($BL26),VLOOKUP($BL26,'Event Structure'!$A$2:$C$51,2),""))</f>
        <v>1105</v>
      </c>
      <c r="BO26" s="21" t="str">
        <f>TEXT(IF(ISNUMBER($BJ26),VLOOKUP($BJ26,'Event Structure'!$A$2:$C$51,3)+$BO$1,IF(ISNUMBER($BL26),VLOOKUP($BL26,'Event Structure'!$A$2:$C$51,3)+$BP$1,"")),"##.00")</f>
        <v>28.69</v>
      </c>
      <c r="BP26" s="21">
        <f ca="1">IF(ISNUMBER($BK26),VLOOKUP($BK26,'Event Structure'!$A$2:$C$51,2),IF(AND(ISNUMBER($BJ26),ISNUMBER($BL26)),VLOOKUP($BL26,'Event Structure'!$A$2:$C$51,2),IF(ISNUMBER($BM26),VLOOKUP($BM26,'Event Structure'!$A$2:$C$51,2),"")))</f>
        <v>1125</v>
      </c>
      <c r="BQ26" s="21" t="str">
        <f ca="1">TEXT(IF(ISNUMBER($BK26),VLOOKUP($BK26,'Event Structure'!$A$2:$C$51,3)+$BO$1,IF(AND(ISNUMBER($BJ26),ISNUMBER($BL26)),VLOOKUP($BL26,'Event Structure'!$A$2:$C$51,3)+$BP$1,IF(ISNUMBER($BM26),VLOOKUP($BM26,'Event Structure'!$A$2:$C$51,3)+$BP$1,""))),"##.00")</f>
        <v>36.69</v>
      </c>
      <c r="BR26" t="str">
        <f t="shared" ca="1" si="5"/>
        <v>&lt;ATHLETE birthdate="1999-01-31" firstname="Samuel" lastname="Stevens" gender="M" nation="CAN" athleteid="5026" &gt; &lt;ENTRIES&gt; &lt;ENTRY entrytime="00:00:28.69" eventid="1105" /&gt; &lt;ENTRY entrytime="00:00:36.69" eventid="1125" /&gt; &lt;/ENTRIES&gt; &lt;/ATHLETE&gt;</v>
      </c>
    </row>
    <row r="27" spans="1:70">
      <c r="A27" s="3" t="s">
        <v>125</v>
      </c>
      <c r="B27" s="3" t="s">
        <v>126</v>
      </c>
      <c r="C27" s="4" t="s">
        <v>79</v>
      </c>
      <c r="D27" s="5">
        <v>1999</v>
      </c>
      <c r="E27" s="5">
        <v>1</v>
      </c>
      <c r="F27" s="5">
        <v>31</v>
      </c>
      <c r="G27" s="47" t="s">
        <v>84</v>
      </c>
      <c r="H27" s="6"/>
      <c r="I27" s="6"/>
      <c r="J27" s="6"/>
      <c r="K27" s="6"/>
      <c r="L27" s="6"/>
      <c r="M27" s="6"/>
      <c r="N27" s="6"/>
      <c r="O27" s="6"/>
      <c r="P27" s="7"/>
      <c r="Q27" s="7"/>
      <c r="R27" s="6" t="s">
        <v>80</v>
      </c>
      <c r="S27" s="6"/>
      <c r="T27" s="8"/>
      <c r="U27" s="8"/>
      <c r="V27" s="8"/>
      <c r="W27" s="8"/>
      <c r="X27" s="8"/>
      <c r="Y27" s="8"/>
      <c r="Z27" s="8"/>
      <c r="AA27" s="8"/>
      <c r="AB27" s="8" t="s">
        <v>80</v>
      </c>
      <c r="AC27" s="8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7"/>
      <c r="AY27" s="7"/>
      <c r="AZ27" s="7"/>
      <c r="BA27" s="7"/>
      <c r="BB27" s="7"/>
      <c r="BC27" s="7"/>
      <c r="BD27" s="7">
        <v>2</v>
      </c>
      <c r="BE27" s="7"/>
      <c r="BF27" s="22">
        <f t="shared" si="0"/>
        <v>3</v>
      </c>
      <c r="BG27" s="13"/>
      <c r="BH27" s="21">
        <f t="shared" si="1"/>
        <v>5027</v>
      </c>
      <c r="BI27" s="23" t="str">
        <f t="shared" si="2"/>
        <v>1999-01-31</v>
      </c>
      <c r="BJ27" s="21" t="str">
        <f t="shared" si="6"/>
        <v/>
      </c>
      <c r="BK27" s="21" t="str">
        <f t="shared" ca="1" si="3"/>
        <v/>
      </c>
      <c r="BL27" s="21">
        <f t="shared" si="7"/>
        <v>11</v>
      </c>
      <c r="BM27" s="21">
        <f t="shared" ca="1" si="4"/>
        <v>21</v>
      </c>
      <c r="BN27" s="21">
        <f>IF(ISNUMBER($BJ27),VLOOKUP($BJ27,'Event Structure'!$A$2:$C$51,2),IF(ISNUMBER($BL27),VLOOKUP($BL27,'Event Structure'!$A$2:$C$51,2),""))</f>
        <v>1103</v>
      </c>
      <c r="BO27" s="21" t="str">
        <f>TEXT(IF(ISNUMBER($BJ27),VLOOKUP($BJ27,'Event Structure'!$A$2:$C$51,3)+$BO$1,IF(ISNUMBER($BL27),VLOOKUP($BL27,'Event Structure'!$A$2:$C$51,3)+$BP$1,"")),"##.00")</f>
        <v>30.69</v>
      </c>
      <c r="BP27" s="21">
        <f ca="1">IF(ISNUMBER($BK27),VLOOKUP($BK27,'Event Structure'!$A$2:$C$51,2),IF(AND(ISNUMBER($BJ27),ISNUMBER($BL27)),VLOOKUP($BL27,'Event Structure'!$A$2:$C$51,2),IF(ISNUMBER($BM27),VLOOKUP($BM27,'Event Structure'!$A$2:$C$51,2),"")))</f>
        <v>1123</v>
      </c>
      <c r="BQ27" s="21" t="str">
        <f ca="1">TEXT(IF(ISNUMBER($BK27),VLOOKUP($BK27,'Event Structure'!$A$2:$C$51,3)+$BO$1,IF(AND(ISNUMBER($BJ27),ISNUMBER($BL27)),VLOOKUP($BL27,'Event Structure'!$A$2:$C$51,3)+$BP$1,IF(ISNUMBER($BM27),VLOOKUP($BM27,'Event Structure'!$A$2:$C$51,3)+$BP$1,""))),"##.00")</f>
        <v>38.69</v>
      </c>
      <c r="BR27" t="str">
        <f t="shared" ca="1" si="5"/>
        <v>&lt;ATHLETE birthdate="1999-01-31" firstname="Tara" lastname="Toope" gender="F" nation="CAN" athleteid="5027" &gt; &lt;ENTRIES&gt; &lt;ENTRY entrytime="00:00:30.69" eventid="1103" /&gt; &lt;ENTRY entrytime="00:00:38.69" eventid="1123" /&gt; &lt;/ENTRIES&gt; &lt;/ATHLETE&gt;</v>
      </c>
    </row>
    <row r="28" spans="1:70">
      <c r="A28" s="3" t="s">
        <v>127</v>
      </c>
      <c r="B28" s="3" t="s">
        <v>128</v>
      </c>
      <c r="C28" s="4" t="s">
        <v>77</v>
      </c>
      <c r="D28" s="5">
        <v>2009</v>
      </c>
      <c r="E28" s="5">
        <v>1</v>
      </c>
      <c r="F28" s="5">
        <v>31</v>
      </c>
      <c r="G28" s="47" t="s">
        <v>87</v>
      </c>
      <c r="H28" s="6"/>
      <c r="I28" s="6"/>
      <c r="J28" s="6"/>
      <c r="K28" s="6"/>
      <c r="L28" s="6"/>
      <c r="M28" s="6"/>
      <c r="N28" s="6"/>
      <c r="O28" s="6"/>
      <c r="P28" s="7"/>
      <c r="Q28" s="7">
        <v>3</v>
      </c>
      <c r="R28" s="6"/>
      <c r="S28" s="6"/>
      <c r="T28" s="8"/>
      <c r="U28" s="8"/>
      <c r="V28" s="8"/>
      <c r="W28" s="8"/>
      <c r="X28" s="8"/>
      <c r="Y28" s="8"/>
      <c r="Z28" s="8"/>
      <c r="AA28" s="8"/>
      <c r="AB28" s="8"/>
      <c r="AC28" s="8"/>
      <c r="AD28" s="9"/>
      <c r="AE28" s="9" t="s">
        <v>78</v>
      </c>
      <c r="AF28" s="9"/>
      <c r="AG28" s="9"/>
      <c r="AH28" s="9"/>
      <c r="AI28" s="9"/>
      <c r="AJ28" s="9"/>
      <c r="AK28" s="9"/>
      <c r="AL28" s="9"/>
      <c r="AM28" s="9"/>
      <c r="AN28" s="10"/>
      <c r="AO28" s="10" t="s">
        <v>78</v>
      </c>
      <c r="AP28" s="10"/>
      <c r="AQ28" s="10"/>
      <c r="AR28" s="10"/>
      <c r="AS28" s="10"/>
      <c r="AT28" s="10"/>
      <c r="AU28" s="10"/>
      <c r="AV28" s="10"/>
      <c r="AW28" s="10"/>
      <c r="AX28" s="7"/>
      <c r="AY28" s="7"/>
      <c r="AZ28" s="7"/>
      <c r="BA28" s="7"/>
      <c r="BB28" s="7"/>
      <c r="BC28" s="7"/>
      <c r="BD28" s="7"/>
      <c r="BE28" s="7"/>
      <c r="BF28" s="22">
        <f t="shared" si="0"/>
        <v>3</v>
      </c>
      <c r="BG28" s="13"/>
      <c r="BH28" s="21">
        <f t="shared" si="1"/>
        <v>5028</v>
      </c>
      <c r="BI28" s="23" t="str">
        <f t="shared" si="2"/>
        <v>2009-01-31</v>
      </c>
      <c r="BJ28" s="21">
        <f t="shared" si="6"/>
        <v>24</v>
      </c>
      <c r="BK28" s="21">
        <f t="shared" ca="1" si="3"/>
        <v>34</v>
      </c>
      <c r="BL28" s="21" t="str">
        <f t="shared" si="7"/>
        <v/>
      </c>
      <c r="BM28" s="21" t="str">
        <f t="shared" ca="1" si="4"/>
        <v/>
      </c>
      <c r="BN28" s="21">
        <f>IF(ISNUMBER($BJ28),VLOOKUP($BJ28,'Event Structure'!$A$2:$C$51,2),IF(ISNUMBER($BL28),VLOOKUP($BL28,'Event Structure'!$A$2:$C$51,2),""))</f>
        <v>1129</v>
      </c>
      <c r="BO28" s="21" t="str">
        <f>TEXT(IF(ISNUMBER($BJ28),VLOOKUP($BJ28,'Event Structure'!$A$2:$C$51,3)+$BO$1,IF(ISNUMBER($BL28),VLOOKUP($BL28,'Event Structure'!$A$2:$C$51,3)+$BP$1,"")),"##.00")</f>
        <v>35.19</v>
      </c>
      <c r="BP28" s="21">
        <f ca="1">IF(ISNUMBER($BK28),VLOOKUP($BK28,'Event Structure'!$A$2:$C$51,2),IF(AND(ISNUMBER($BJ28),ISNUMBER($BL28)),VLOOKUP($BL28,'Event Structure'!$A$2:$C$51,2),IF(ISNUMBER($BM28),VLOOKUP($BM28,'Event Structure'!$A$2:$C$51,2),"")))</f>
        <v>1149</v>
      </c>
      <c r="BQ28" s="21" t="str">
        <f ca="1">TEXT(IF(ISNUMBER($BK28),VLOOKUP($BK28,'Event Structure'!$A$2:$C$51,3)+$BO$1,IF(AND(ISNUMBER($BJ28),ISNUMBER($BL28)),VLOOKUP($BL28,'Event Structure'!$A$2:$C$51,3)+$BP$1,IF(ISNUMBER($BM28),VLOOKUP($BM28,'Event Structure'!$A$2:$C$51,3)+$BP$1,""))),"##.00")</f>
        <v>35.19</v>
      </c>
      <c r="BR28" t="str">
        <f t="shared" ca="1" si="5"/>
        <v>&lt;ATHLETE birthdate="2009-01-31" firstname="Ussef" lastname="Underwood" gender="M" nation="CAN" athleteid="5028" &gt; &lt;ENTRIES&gt; &lt;ENTRY entrytime="00:00:35.19" eventid="1129" /&gt; &lt;ENTRY entrytime="00:00:35.19" eventid="1149" /&gt; &lt;/ENTRIES&gt; &lt;/ATHLETE&gt;</v>
      </c>
    </row>
    <row r="29" spans="1:70">
      <c r="A29" s="3" t="s">
        <v>129</v>
      </c>
      <c r="B29" s="3" t="s">
        <v>130</v>
      </c>
      <c r="C29" s="4" t="s">
        <v>79</v>
      </c>
      <c r="D29" s="5">
        <v>2009</v>
      </c>
      <c r="E29" s="5">
        <v>1</v>
      </c>
      <c r="F29" s="5">
        <v>31</v>
      </c>
      <c r="G29" s="47" t="s">
        <v>90</v>
      </c>
      <c r="H29" s="6"/>
      <c r="I29" s="6"/>
      <c r="J29" s="6"/>
      <c r="K29" s="6"/>
      <c r="L29" s="6"/>
      <c r="M29" s="6"/>
      <c r="N29" s="6"/>
      <c r="O29" s="6"/>
      <c r="P29" s="7">
        <v>3</v>
      </c>
      <c r="Q29" s="7"/>
      <c r="R29" s="6"/>
      <c r="S29" s="6"/>
      <c r="T29" s="8"/>
      <c r="U29" s="8"/>
      <c r="V29" s="8"/>
      <c r="W29" s="8"/>
      <c r="X29" s="8"/>
      <c r="Y29" s="8"/>
      <c r="Z29" s="8"/>
      <c r="AA29" s="8"/>
      <c r="AB29" s="8"/>
      <c r="AC29" s="8"/>
      <c r="AD29" s="9" t="s">
        <v>78</v>
      </c>
      <c r="AE29" s="9"/>
      <c r="AF29" s="9"/>
      <c r="AG29" s="9"/>
      <c r="AH29" s="9"/>
      <c r="AI29" s="9"/>
      <c r="AJ29" s="9"/>
      <c r="AK29" s="9"/>
      <c r="AL29" s="9"/>
      <c r="AM29" s="9"/>
      <c r="AN29" s="10" t="s">
        <v>78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7"/>
      <c r="AY29" s="7"/>
      <c r="AZ29" s="7"/>
      <c r="BA29" s="7"/>
      <c r="BB29" s="7"/>
      <c r="BC29" s="7"/>
      <c r="BD29" s="7"/>
      <c r="BE29" s="7"/>
      <c r="BF29" s="22">
        <f t="shared" si="0"/>
        <v>3</v>
      </c>
      <c r="BG29" s="13"/>
      <c r="BH29" s="21">
        <f t="shared" si="1"/>
        <v>5029</v>
      </c>
      <c r="BI29" s="23" t="str">
        <f t="shared" si="2"/>
        <v>2009-01-31</v>
      </c>
      <c r="BJ29" s="21">
        <f t="shared" si="6"/>
        <v>23</v>
      </c>
      <c r="BK29" s="21">
        <f t="shared" ca="1" si="3"/>
        <v>33</v>
      </c>
      <c r="BL29" s="21" t="str">
        <f t="shared" si="7"/>
        <v/>
      </c>
      <c r="BM29" s="21" t="str">
        <f t="shared" ca="1" si="4"/>
        <v/>
      </c>
      <c r="BN29" s="21">
        <f>IF(ISNUMBER($BJ29),VLOOKUP($BJ29,'Event Structure'!$A$2:$C$51,2),IF(ISNUMBER($BL29),VLOOKUP($BL29,'Event Structure'!$A$2:$C$51,2),""))</f>
        <v>1127</v>
      </c>
      <c r="BO29" s="21" t="str">
        <f>TEXT(IF(ISNUMBER($BJ29),VLOOKUP($BJ29,'Event Structure'!$A$2:$C$51,3)+$BO$1,IF(ISNUMBER($BL29),VLOOKUP($BL29,'Event Structure'!$A$2:$C$51,3)+$BP$1,"")),"##.00")</f>
        <v>30.19</v>
      </c>
      <c r="BP29" s="21">
        <f ca="1">IF(ISNUMBER($BK29),VLOOKUP($BK29,'Event Structure'!$A$2:$C$51,2),IF(AND(ISNUMBER($BJ29),ISNUMBER($BL29)),VLOOKUP($BL29,'Event Structure'!$A$2:$C$51,2),IF(ISNUMBER($BM29),VLOOKUP($BM29,'Event Structure'!$A$2:$C$51,2),"")))</f>
        <v>1147</v>
      </c>
      <c r="BQ29" s="21" t="str">
        <f ca="1">TEXT(IF(ISNUMBER($BK29),VLOOKUP($BK29,'Event Structure'!$A$2:$C$51,3)+$BO$1,IF(AND(ISNUMBER($BJ29),ISNUMBER($BL29)),VLOOKUP($BL29,'Event Structure'!$A$2:$C$51,3)+$BP$1,IF(ISNUMBER($BM29),VLOOKUP($BM29,'Event Structure'!$A$2:$C$51,3)+$BP$1,""))),"##.00")</f>
        <v>30.19</v>
      </c>
      <c r="BR29" t="str">
        <f t="shared" ca="1" si="5"/>
        <v>&lt;ATHLETE birthdate="2009-01-31" firstname="Vera" lastname="Volgole" gender="F" nation="CAN" athleteid="5029" &gt; &lt;ENTRIES&gt; &lt;ENTRY entrytime="00:00:30.19" eventid="1127" /&gt; &lt;ENTRY entrytime="00:00:30.19" eventid="1147" /&gt; &lt;/ENTRIES&gt; &lt;/ATHLETE&gt;</v>
      </c>
    </row>
    <row r="30" spans="1:70">
      <c r="A30" s="3" t="s">
        <v>131</v>
      </c>
      <c r="B30" s="3" t="s">
        <v>132</v>
      </c>
      <c r="C30" s="4" t="s">
        <v>77</v>
      </c>
      <c r="D30" s="5">
        <v>2009</v>
      </c>
      <c r="E30" s="5">
        <v>1</v>
      </c>
      <c r="F30" s="5">
        <v>31</v>
      </c>
      <c r="G30" s="47" t="s">
        <v>84</v>
      </c>
      <c r="H30" s="6"/>
      <c r="I30" s="6"/>
      <c r="J30" s="6"/>
      <c r="K30" s="6"/>
      <c r="L30" s="6"/>
      <c r="M30" s="6"/>
      <c r="N30" s="6"/>
      <c r="O30" s="6"/>
      <c r="P30" s="7"/>
      <c r="Q30" s="7">
        <v>4</v>
      </c>
      <c r="R30" s="6"/>
      <c r="S30" s="6"/>
      <c r="T30" s="8"/>
      <c r="U30" s="8"/>
      <c r="V30" s="8"/>
      <c r="W30" s="8"/>
      <c r="X30" s="8"/>
      <c r="Y30" s="8"/>
      <c r="Z30" s="8"/>
      <c r="AA30" s="8"/>
      <c r="AB30" s="8"/>
      <c r="AC30" s="8"/>
      <c r="AD30" s="9"/>
      <c r="AE30" s="9" t="s">
        <v>80</v>
      </c>
      <c r="AF30" s="9"/>
      <c r="AG30" s="9"/>
      <c r="AH30" s="9"/>
      <c r="AI30" s="9"/>
      <c r="AJ30" s="9"/>
      <c r="AK30" s="9"/>
      <c r="AL30" s="9"/>
      <c r="AM30" s="9"/>
      <c r="AN30" s="10"/>
      <c r="AO30" s="10" t="s">
        <v>80</v>
      </c>
      <c r="AP30" s="10"/>
      <c r="AQ30" s="10"/>
      <c r="AR30" s="10"/>
      <c r="AS30" s="10"/>
      <c r="AT30" s="10"/>
      <c r="AU30" s="10"/>
      <c r="AV30" s="10"/>
      <c r="AW30" s="10"/>
      <c r="AX30" s="7"/>
      <c r="AY30" s="7"/>
      <c r="AZ30" s="7"/>
      <c r="BA30" s="7"/>
      <c r="BB30" s="7"/>
      <c r="BC30" s="7"/>
      <c r="BD30" s="7"/>
      <c r="BE30" s="7"/>
      <c r="BF30" s="22">
        <f t="shared" si="0"/>
        <v>3</v>
      </c>
      <c r="BG30" s="13"/>
      <c r="BH30" s="21">
        <f t="shared" si="1"/>
        <v>5030</v>
      </c>
      <c r="BI30" s="23" t="str">
        <f t="shared" si="2"/>
        <v>2009-01-31</v>
      </c>
      <c r="BJ30" s="21" t="str">
        <f t="shared" si="6"/>
        <v/>
      </c>
      <c r="BK30" s="21" t="str">
        <f t="shared" ca="1" si="3"/>
        <v/>
      </c>
      <c r="BL30" s="21">
        <f t="shared" si="7"/>
        <v>24</v>
      </c>
      <c r="BM30" s="21">
        <f t="shared" ca="1" si="4"/>
        <v>34</v>
      </c>
      <c r="BN30" s="21">
        <f>IF(ISNUMBER($BJ30),VLOOKUP($BJ30,'Event Structure'!$A$2:$C$51,2),IF(ISNUMBER($BL30),VLOOKUP($BL30,'Event Structure'!$A$2:$C$51,2),""))</f>
        <v>1129</v>
      </c>
      <c r="BO30" s="21" t="str">
        <f>TEXT(IF(ISNUMBER($BJ30),VLOOKUP($BJ30,'Event Structure'!$A$2:$C$51,3)+$BO$1,IF(ISNUMBER($BL30),VLOOKUP($BL30,'Event Structure'!$A$2:$C$51,3)+$BP$1,"")),"##.00")</f>
        <v>35.69</v>
      </c>
      <c r="BP30" s="21">
        <f ca="1">IF(ISNUMBER($BK30),VLOOKUP($BK30,'Event Structure'!$A$2:$C$51,2),IF(AND(ISNUMBER($BJ30),ISNUMBER($BL30)),VLOOKUP($BL30,'Event Structure'!$A$2:$C$51,2),IF(ISNUMBER($BM30),VLOOKUP($BM30,'Event Structure'!$A$2:$C$51,2),"")))</f>
        <v>1149</v>
      </c>
      <c r="BQ30" s="21" t="str">
        <f ca="1">TEXT(IF(ISNUMBER($BK30),VLOOKUP($BK30,'Event Structure'!$A$2:$C$51,3)+$BO$1,IF(AND(ISNUMBER($BJ30),ISNUMBER($BL30)),VLOOKUP($BL30,'Event Structure'!$A$2:$C$51,3)+$BP$1,IF(ISNUMBER($BM30),VLOOKUP($BM30,'Event Structure'!$A$2:$C$51,3)+$BP$1,""))),"##.00")</f>
        <v>35.69</v>
      </c>
      <c r="BR30" t="str">
        <f t="shared" ca="1" si="5"/>
        <v>&lt;ATHLETE birthdate="2009-01-31" firstname="Wally" lastname="Ward" gender="M" nation="CAN" athleteid="5030" &gt; &lt;ENTRIES&gt; &lt;ENTRY entrytime="00:00:35.69" eventid="1129" /&gt; &lt;ENTRY entrytime="00:00:35.69" eventid="1149" /&gt; &lt;/ENTRIES&gt; &lt;/ATHLETE&gt;</v>
      </c>
    </row>
    <row r="31" spans="1:70">
      <c r="A31" s="3" t="s">
        <v>133</v>
      </c>
      <c r="B31" s="3" t="s">
        <v>134</v>
      </c>
      <c r="C31" s="4" t="s">
        <v>79</v>
      </c>
      <c r="D31" s="5">
        <v>2009</v>
      </c>
      <c r="E31" s="5">
        <v>1</v>
      </c>
      <c r="F31" s="5">
        <v>31</v>
      </c>
      <c r="G31" s="47" t="s">
        <v>87</v>
      </c>
      <c r="H31" s="6"/>
      <c r="I31" s="6"/>
      <c r="J31" s="6"/>
      <c r="K31" s="6"/>
      <c r="L31" s="6"/>
      <c r="M31" s="6"/>
      <c r="N31" s="6"/>
      <c r="O31" s="6"/>
      <c r="P31" s="7">
        <v>4</v>
      </c>
      <c r="Q31" s="7"/>
      <c r="R31" s="6"/>
      <c r="S31" s="6"/>
      <c r="T31" s="8"/>
      <c r="U31" s="8"/>
      <c r="V31" s="8"/>
      <c r="W31" s="8"/>
      <c r="X31" s="8"/>
      <c r="Y31" s="8"/>
      <c r="Z31" s="8"/>
      <c r="AA31" s="8"/>
      <c r="AB31" s="8"/>
      <c r="AC31" s="8"/>
      <c r="AD31" s="9" t="s">
        <v>80</v>
      </c>
      <c r="AE31" s="9"/>
      <c r="AF31" s="9"/>
      <c r="AG31" s="9"/>
      <c r="AH31" s="9"/>
      <c r="AI31" s="9"/>
      <c r="AJ31" s="9"/>
      <c r="AK31" s="9"/>
      <c r="AL31" s="9"/>
      <c r="AM31" s="9"/>
      <c r="AN31" s="10" t="s">
        <v>80</v>
      </c>
      <c r="AO31" s="10"/>
      <c r="AP31" s="10"/>
      <c r="AQ31" s="10"/>
      <c r="AR31" s="10"/>
      <c r="AS31" s="10"/>
      <c r="AT31" s="10"/>
      <c r="AU31" s="10"/>
      <c r="AV31" s="10"/>
      <c r="AW31" s="10"/>
      <c r="AX31" s="7"/>
      <c r="AY31" s="7"/>
      <c r="AZ31" s="7"/>
      <c r="BA31" s="7"/>
      <c r="BB31" s="7"/>
      <c r="BC31" s="7"/>
      <c r="BD31" s="7"/>
      <c r="BE31" s="7"/>
      <c r="BF31" s="22">
        <f t="shared" si="0"/>
        <v>3</v>
      </c>
      <c r="BG31" s="13"/>
      <c r="BH31" s="21">
        <f t="shared" si="1"/>
        <v>5031</v>
      </c>
      <c r="BI31" s="23" t="str">
        <f t="shared" si="2"/>
        <v>2009-01-31</v>
      </c>
      <c r="BJ31" s="21" t="str">
        <f t="shared" si="6"/>
        <v/>
      </c>
      <c r="BK31" s="21" t="str">
        <f t="shared" ca="1" si="3"/>
        <v/>
      </c>
      <c r="BL31" s="21">
        <f t="shared" si="7"/>
        <v>23</v>
      </c>
      <c r="BM31" s="21">
        <f t="shared" ca="1" si="4"/>
        <v>33</v>
      </c>
      <c r="BN31" s="21">
        <f>IF(ISNUMBER($BJ31),VLOOKUP($BJ31,'Event Structure'!$A$2:$C$51,2),IF(ISNUMBER($BL31),VLOOKUP($BL31,'Event Structure'!$A$2:$C$51,2),""))</f>
        <v>1127</v>
      </c>
      <c r="BO31" s="21" t="str">
        <f>TEXT(IF(ISNUMBER($BJ31),VLOOKUP($BJ31,'Event Structure'!$A$2:$C$51,3)+$BO$1,IF(ISNUMBER($BL31),VLOOKUP($BL31,'Event Structure'!$A$2:$C$51,3)+$BP$1,"")),"##.00")</f>
        <v>30.69</v>
      </c>
      <c r="BP31" s="21">
        <f ca="1">IF(ISNUMBER($BK31),VLOOKUP($BK31,'Event Structure'!$A$2:$C$51,2),IF(AND(ISNUMBER($BJ31),ISNUMBER($BL31)),VLOOKUP($BL31,'Event Structure'!$A$2:$C$51,2),IF(ISNUMBER($BM31),VLOOKUP($BM31,'Event Structure'!$A$2:$C$51,2),"")))</f>
        <v>1147</v>
      </c>
      <c r="BQ31" s="21" t="str">
        <f ca="1">TEXT(IF(ISNUMBER($BK31),VLOOKUP($BK31,'Event Structure'!$A$2:$C$51,3)+$BO$1,IF(AND(ISNUMBER($BJ31),ISNUMBER($BL31)),VLOOKUP($BL31,'Event Structure'!$A$2:$C$51,3)+$BP$1,IF(ISNUMBER($BM31),VLOOKUP($BM31,'Event Structure'!$A$2:$C$51,3)+$BP$1,""))),"##.00")</f>
        <v>30.69</v>
      </c>
      <c r="BR31" t="str">
        <f t="shared" ca="1" si="5"/>
        <v>&lt;ATHLETE birthdate="2009-01-31" firstname="Xena" lastname="Xanax" gender="F" nation="CAN" athleteid="5031" &gt; &lt;ENTRIES&gt; &lt;ENTRY entrytime="00:00:30.69" eventid="1127" /&gt; &lt;ENTRY entrytime="00:00:30.69" eventid="1147" /&gt; &lt;/ENTRIES&gt; &lt;/ATHLETE&gt;</v>
      </c>
    </row>
    <row r="32" spans="1:70">
      <c r="A32" s="3" t="s">
        <v>135</v>
      </c>
      <c r="B32" s="3" t="s">
        <v>136</v>
      </c>
      <c r="C32" s="4" t="s">
        <v>77</v>
      </c>
      <c r="D32" s="5">
        <v>2007</v>
      </c>
      <c r="E32" s="5">
        <v>1</v>
      </c>
      <c r="F32" s="5">
        <v>31</v>
      </c>
      <c r="G32" s="47" t="s">
        <v>90</v>
      </c>
      <c r="H32" s="6"/>
      <c r="I32" s="6"/>
      <c r="J32" s="6"/>
      <c r="K32" s="6"/>
      <c r="L32" s="6"/>
      <c r="M32" s="6"/>
      <c r="N32" s="6"/>
      <c r="O32" s="6"/>
      <c r="P32" s="7"/>
      <c r="Q32" s="7"/>
      <c r="R32" s="6"/>
      <c r="S32" s="6"/>
      <c r="T32" s="8"/>
      <c r="U32" s="8"/>
      <c r="V32" s="8"/>
      <c r="W32" s="8"/>
      <c r="X32" s="8"/>
      <c r="Y32" s="8"/>
      <c r="Z32" s="8"/>
      <c r="AA32" s="8"/>
      <c r="AB32" s="8"/>
      <c r="AC32" s="8"/>
      <c r="AD32" s="9"/>
      <c r="AE32" s="9"/>
      <c r="AF32" s="9"/>
      <c r="AG32" s="9" t="s">
        <v>78</v>
      </c>
      <c r="AH32" s="9"/>
      <c r="AI32" s="9"/>
      <c r="AJ32" s="9"/>
      <c r="AK32" s="9"/>
      <c r="AL32" s="9"/>
      <c r="AM32" s="9"/>
      <c r="AN32" s="10"/>
      <c r="AO32" s="10"/>
      <c r="AP32" s="10"/>
      <c r="AQ32" s="10" t="s">
        <v>78</v>
      </c>
      <c r="AR32" s="10"/>
      <c r="AS32" s="10"/>
      <c r="AT32" s="10"/>
      <c r="AU32" s="10"/>
      <c r="AV32" s="10"/>
      <c r="AW32" s="10"/>
      <c r="AX32" s="7"/>
      <c r="AY32" s="7">
        <v>3</v>
      </c>
      <c r="AZ32" s="7"/>
      <c r="BA32" s="7"/>
      <c r="BB32" s="7"/>
      <c r="BC32" s="7"/>
      <c r="BD32" s="7"/>
      <c r="BE32" s="7"/>
      <c r="BF32" s="22">
        <f t="shared" si="0"/>
        <v>3</v>
      </c>
      <c r="BG32" s="13"/>
      <c r="BH32" s="21">
        <f t="shared" si="1"/>
        <v>5032</v>
      </c>
      <c r="BI32" s="23" t="str">
        <f t="shared" si="2"/>
        <v>2007-01-31</v>
      </c>
      <c r="BJ32" s="21">
        <f t="shared" si="6"/>
        <v>26</v>
      </c>
      <c r="BK32" s="21">
        <f t="shared" ca="1" si="3"/>
        <v>36</v>
      </c>
      <c r="BL32" s="21" t="str">
        <f t="shared" si="7"/>
        <v/>
      </c>
      <c r="BM32" s="21" t="str">
        <f t="shared" ca="1" si="4"/>
        <v/>
      </c>
      <c r="BN32" s="21">
        <f>IF(ISNUMBER($BJ32),VLOOKUP($BJ32,'Event Structure'!$A$2:$C$51,2),IF(ISNUMBER($BL32),VLOOKUP($BL32,'Event Structure'!$A$2:$C$51,2),""))</f>
        <v>1135</v>
      </c>
      <c r="BO32" s="21" t="str">
        <f>TEXT(IF(ISNUMBER($BJ32),VLOOKUP($BJ32,'Event Structure'!$A$2:$C$51,3)+$BO$1,IF(ISNUMBER($BL32),VLOOKUP($BL32,'Event Structure'!$A$2:$C$51,3)+$BP$1,"")),"##.00")</f>
        <v>45.19</v>
      </c>
      <c r="BP32" s="21">
        <f ca="1">IF(ISNUMBER($BK32),VLOOKUP($BK32,'Event Structure'!$A$2:$C$51,2),IF(AND(ISNUMBER($BJ32),ISNUMBER($BL32)),VLOOKUP($BL32,'Event Structure'!$A$2:$C$51,2),IF(ISNUMBER($BM32),VLOOKUP($BM32,'Event Structure'!$A$2:$C$51,2),"")))</f>
        <v>1153</v>
      </c>
      <c r="BQ32" s="21" t="str">
        <f ca="1">TEXT(IF(ISNUMBER($BK32),VLOOKUP($BK32,'Event Structure'!$A$2:$C$51,3)+$BO$1,IF(AND(ISNUMBER($BJ32),ISNUMBER($BL32)),VLOOKUP($BL32,'Event Structure'!$A$2:$C$51,3)+$BP$1,IF(ISNUMBER($BM32),VLOOKUP($BM32,'Event Structure'!$A$2:$C$51,3)+$BP$1,""))),"##.00")</f>
        <v>20.19</v>
      </c>
      <c r="BR32" t="str">
        <f t="shared" ca="1" si="5"/>
        <v>&lt;ATHLETE birthdate="2007-01-31" firstname="Yassar" lastname="Young" gender="M" nation="CAN" athleteid="5032" &gt; &lt;ENTRIES&gt; &lt;ENTRY entrytime="00:00:45.19" eventid="1135" /&gt; &lt;ENTRY entrytime="00:00:20.19" eventid="1153" /&gt; &lt;/ENTRIES&gt; &lt;/ATHLETE&gt;</v>
      </c>
    </row>
    <row r="33" spans="1:70">
      <c r="A33" s="3" t="s">
        <v>137</v>
      </c>
      <c r="B33" s="3" t="s">
        <v>138</v>
      </c>
      <c r="C33" s="4" t="s">
        <v>79</v>
      </c>
      <c r="D33" s="5">
        <v>2007</v>
      </c>
      <c r="E33" s="5">
        <v>1</v>
      </c>
      <c r="F33" s="5">
        <v>31</v>
      </c>
      <c r="G33" s="47" t="s">
        <v>84</v>
      </c>
      <c r="H33" s="6"/>
      <c r="I33" s="6"/>
      <c r="J33" s="6"/>
      <c r="K33" s="6"/>
      <c r="L33" s="6"/>
      <c r="M33" s="6"/>
      <c r="N33" s="6"/>
      <c r="O33" s="6"/>
      <c r="P33" s="7"/>
      <c r="Q33" s="7"/>
      <c r="R33" s="6"/>
      <c r="S33" s="6"/>
      <c r="T33" s="8"/>
      <c r="U33" s="8"/>
      <c r="V33" s="8"/>
      <c r="W33" s="8"/>
      <c r="X33" s="8"/>
      <c r="Y33" s="8"/>
      <c r="Z33" s="8"/>
      <c r="AA33" s="8"/>
      <c r="AB33" s="8"/>
      <c r="AC33" s="8"/>
      <c r="AD33" s="9"/>
      <c r="AE33" s="9"/>
      <c r="AF33" s="9" t="s">
        <v>78</v>
      </c>
      <c r="AG33" s="9"/>
      <c r="AH33" s="9"/>
      <c r="AI33" s="9"/>
      <c r="AJ33" s="9"/>
      <c r="AK33" s="9"/>
      <c r="AL33" s="9"/>
      <c r="AM33" s="9"/>
      <c r="AN33" s="10"/>
      <c r="AO33" s="10"/>
      <c r="AP33" s="10" t="s">
        <v>78</v>
      </c>
      <c r="AQ33" s="10"/>
      <c r="AR33" s="10"/>
      <c r="AS33" s="10"/>
      <c r="AT33" s="10"/>
      <c r="AU33" s="10"/>
      <c r="AV33" s="10"/>
      <c r="AW33" s="10"/>
      <c r="AX33" s="7">
        <v>3</v>
      </c>
      <c r="AY33" s="7"/>
      <c r="AZ33" s="7"/>
      <c r="BA33" s="7"/>
      <c r="BB33" s="7"/>
      <c r="BC33" s="7"/>
      <c r="BD33" s="7"/>
      <c r="BE33" s="7"/>
      <c r="BF33" s="22">
        <f t="shared" si="0"/>
        <v>3</v>
      </c>
      <c r="BG33" s="13"/>
      <c r="BH33" s="21">
        <f t="shared" si="1"/>
        <v>5033</v>
      </c>
      <c r="BI33" s="23" t="str">
        <f t="shared" si="2"/>
        <v>2007-01-31</v>
      </c>
      <c r="BJ33" s="21">
        <f t="shared" si="6"/>
        <v>25</v>
      </c>
      <c r="BK33" s="21">
        <f t="shared" ca="1" si="3"/>
        <v>35</v>
      </c>
      <c r="BL33" s="21" t="str">
        <f t="shared" si="7"/>
        <v/>
      </c>
      <c r="BM33" s="21" t="str">
        <f t="shared" ca="1" si="4"/>
        <v/>
      </c>
      <c r="BN33" s="21">
        <f>IF(ISNUMBER($BJ33),VLOOKUP($BJ33,'Event Structure'!$A$2:$C$51,2),IF(ISNUMBER($BL33),VLOOKUP($BL33,'Event Structure'!$A$2:$C$51,2),""))</f>
        <v>1131</v>
      </c>
      <c r="BO33" s="21" t="str">
        <f>TEXT(IF(ISNUMBER($BJ33),VLOOKUP($BJ33,'Event Structure'!$A$2:$C$51,3)+$BO$1,IF(ISNUMBER($BL33),VLOOKUP($BL33,'Event Structure'!$A$2:$C$51,3)+$BP$1,"")),"##.00")</f>
        <v>42.19</v>
      </c>
      <c r="BP33" s="21">
        <f ca="1">IF(ISNUMBER($BK33),VLOOKUP($BK33,'Event Structure'!$A$2:$C$51,2),IF(AND(ISNUMBER($BJ33),ISNUMBER($BL33)),VLOOKUP($BL33,'Event Structure'!$A$2:$C$51,2),IF(ISNUMBER($BM33),VLOOKUP($BM33,'Event Structure'!$A$2:$C$51,2),"")))</f>
        <v>1151</v>
      </c>
      <c r="BQ33" s="21" t="str">
        <f ca="1">TEXT(IF(ISNUMBER($BK33),VLOOKUP($BK33,'Event Structure'!$A$2:$C$51,3)+$BO$1,IF(AND(ISNUMBER($BJ33),ISNUMBER($BL33)),VLOOKUP($BL33,'Event Structure'!$A$2:$C$51,3)+$BP$1,IF(ISNUMBER($BM33),VLOOKUP($BM33,'Event Structure'!$A$2:$C$51,3)+$BP$1,""))),"##.00")</f>
        <v>21.19</v>
      </c>
      <c r="BR33" t="str">
        <f t="shared" ca="1" si="5"/>
        <v>&lt;ATHLETE birthdate="2007-01-31" firstname="Zara" lastname="Zoolander" gender="F" nation="CAN" athleteid="5033" &gt; &lt;ENTRIES&gt; &lt;ENTRY entrytime="00:00:42.19" eventid="1131" /&gt; &lt;ENTRY entrytime="00:00:21.19" eventid="1151" /&gt; &lt;/ENTRIES&gt; &lt;/ATHLETE&gt;</v>
      </c>
    </row>
    <row r="34" spans="1:70">
      <c r="A34" s="3" t="s">
        <v>139</v>
      </c>
      <c r="B34" s="3" t="s">
        <v>140</v>
      </c>
      <c r="C34" s="4" t="s">
        <v>77</v>
      </c>
      <c r="D34" s="5">
        <v>2007</v>
      </c>
      <c r="E34" s="5">
        <v>1</v>
      </c>
      <c r="F34" s="5">
        <v>31</v>
      </c>
      <c r="G34" s="47" t="s">
        <v>87</v>
      </c>
      <c r="H34" s="6"/>
      <c r="I34" s="6"/>
      <c r="J34" s="6"/>
      <c r="K34" s="6"/>
      <c r="L34" s="6"/>
      <c r="M34" s="6"/>
      <c r="N34" s="6"/>
      <c r="O34" s="6"/>
      <c r="P34" s="7"/>
      <c r="Q34" s="7"/>
      <c r="R34" s="6"/>
      <c r="S34" s="6"/>
      <c r="T34" s="8"/>
      <c r="U34" s="8"/>
      <c r="V34" s="8"/>
      <c r="W34" s="8"/>
      <c r="X34" s="8"/>
      <c r="Y34" s="8"/>
      <c r="Z34" s="8"/>
      <c r="AA34" s="8"/>
      <c r="AB34" s="8"/>
      <c r="AC34" s="8"/>
      <c r="AD34" s="9"/>
      <c r="AE34" s="9"/>
      <c r="AF34" s="9"/>
      <c r="AG34" s="9" t="s">
        <v>80</v>
      </c>
      <c r="AH34" s="9"/>
      <c r="AI34" s="9"/>
      <c r="AJ34" s="9"/>
      <c r="AK34" s="9"/>
      <c r="AL34" s="9"/>
      <c r="AM34" s="9"/>
      <c r="AN34" s="10"/>
      <c r="AO34" s="10"/>
      <c r="AP34" s="10"/>
      <c r="AQ34" s="10" t="s">
        <v>80</v>
      </c>
      <c r="AR34" s="10"/>
      <c r="AS34" s="10"/>
      <c r="AT34" s="10"/>
      <c r="AU34" s="10"/>
      <c r="AV34" s="10"/>
      <c r="AW34" s="10"/>
      <c r="AX34" s="7"/>
      <c r="AY34" s="7">
        <v>4</v>
      </c>
      <c r="AZ34" s="7"/>
      <c r="BA34" s="7"/>
      <c r="BB34" s="7"/>
      <c r="BC34" s="7"/>
      <c r="BD34" s="7"/>
      <c r="BE34" s="7"/>
      <c r="BF34" s="22">
        <f t="shared" si="0"/>
        <v>3</v>
      </c>
      <c r="BG34" s="13"/>
      <c r="BH34" s="21">
        <f t="shared" si="1"/>
        <v>5034</v>
      </c>
      <c r="BI34" s="23" t="str">
        <f t="shared" si="2"/>
        <v>2007-01-31</v>
      </c>
      <c r="BJ34" s="21" t="str">
        <f t="shared" si="6"/>
        <v/>
      </c>
      <c r="BK34" s="21" t="str">
        <f t="shared" ca="1" si="3"/>
        <v/>
      </c>
      <c r="BL34" s="21">
        <f t="shared" si="7"/>
        <v>26</v>
      </c>
      <c r="BM34" s="21">
        <f t="shared" ca="1" si="4"/>
        <v>36</v>
      </c>
      <c r="BN34" s="21">
        <f>IF(ISNUMBER($BJ34),VLOOKUP($BJ34,'Event Structure'!$A$2:$C$51,2),IF(ISNUMBER($BL34),VLOOKUP($BL34,'Event Structure'!$A$2:$C$51,2),""))</f>
        <v>1135</v>
      </c>
      <c r="BO34" s="21" t="str">
        <f>TEXT(IF(ISNUMBER($BJ34),VLOOKUP($BJ34,'Event Structure'!$A$2:$C$51,3)+$BO$1,IF(ISNUMBER($BL34),VLOOKUP($BL34,'Event Structure'!$A$2:$C$51,3)+$BP$1,"")),"##.00")</f>
        <v>45.69</v>
      </c>
      <c r="BP34" s="21">
        <f ca="1">IF(ISNUMBER($BK34),VLOOKUP($BK34,'Event Structure'!$A$2:$C$51,2),IF(AND(ISNUMBER($BJ34),ISNUMBER($BL34)),VLOOKUP($BL34,'Event Structure'!$A$2:$C$51,2),IF(ISNUMBER($BM34),VLOOKUP($BM34,'Event Structure'!$A$2:$C$51,2),"")))</f>
        <v>1153</v>
      </c>
      <c r="BQ34" s="21" t="str">
        <f ca="1">TEXT(IF(ISNUMBER($BK34),VLOOKUP($BK34,'Event Structure'!$A$2:$C$51,3)+$BO$1,IF(AND(ISNUMBER($BJ34),ISNUMBER($BL34)),VLOOKUP($BL34,'Event Structure'!$A$2:$C$51,3)+$BP$1,IF(ISNUMBER($BM34),VLOOKUP($BM34,'Event Structure'!$A$2:$C$51,3)+$BP$1,""))),"##.00")</f>
        <v>20.69</v>
      </c>
      <c r="BR34" t="str">
        <f t="shared" ca="1" si="5"/>
        <v>&lt;ATHLETE birthdate="2007-01-31" firstname="Alan" lastname="Arbonne" gender="M" nation="CAN" athleteid="5034" &gt; &lt;ENTRIES&gt; &lt;ENTRY entrytime="00:00:45.69" eventid="1135" /&gt; &lt;ENTRY entrytime="00:00:20.69" eventid="1153" /&gt; &lt;/ENTRIES&gt; &lt;/ATHLETE&gt;</v>
      </c>
    </row>
    <row r="35" spans="1:70">
      <c r="A35" s="3" t="s">
        <v>141</v>
      </c>
      <c r="B35" s="3" t="s">
        <v>142</v>
      </c>
      <c r="C35" s="4" t="s">
        <v>79</v>
      </c>
      <c r="D35" s="5">
        <v>2007</v>
      </c>
      <c r="E35" s="5">
        <v>1</v>
      </c>
      <c r="F35" s="5">
        <v>31</v>
      </c>
      <c r="G35" s="47" t="s">
        <v>90</v>
      </c>
      <c r="H35" s="6"/>
      <c r="I35" s="6"/>
      <c r="J35" s="6"/>
      <c r="K35" s="6"/>
      <c r="L35" s="6"/>
      <c r="M35" s="6"/>
      <c r="N35" s="6"/>
      <c r="O35" s="6"/>
      <c r="P35" s="7"/>
      <c r="Q35" s="7"/>
      <c r="R35" s="6"/>
      <c r="S35" s="6"/>
      <c r="T35" s="8"/>
      <c r="U35" s="8"/>
      <c r="V35" s="8"/>
      <c r="W35" s="8"/>
      <c r="X35" s="8"/>
      <c r="Y35" s="8"/>
      <c r="Z35" s="8"/>
      <c r="AA35" s="8"/>
      <c r="AB35" s="8"/>
      <c r="AC35" s="8"/>
      <c r="AD35" s="9"/>
      <c r="AE35" s="9"/>
      <c r="AF35" s="9" t="s">
        <v>80</v>
      </c>
      <c r="AG35" s="9"/>
      <c r="AH35" s="9"/>
      <c r="AI35" s="9"/>
      <c r="AJ35" s="9"/>
      <c r="AK35" s="9"/>
      <c r="AL35" s="9"/>
      <c r="AM35" s="9"/>
      <c r="AN35" s="10"/>
      <c r="AO35" s="10"/>
      <c r="AP35" s="10" t="s">
        <v>80</v>
      </c>
      <c r="AQ35" s="10"/>
      <c r="AR35" s="10"/>
      <c r="AS35" s="10"/>
      <c r="AT35" s="10"/>
      <c r="AU35" s="10"/>
      <c r="AV35" s="10"/>
      <c r="AW35" s="10"/>
      <c r="AX35" s="7">
        <v>4</v>
      </c>
      <c r="AY35" s="7"/>
      <c r="AZ35" s="7"/>
      <c r="BA35" s="7"/>
      <c r="BB35" s="7"/>
      <c r="BC35" s="7"/>
      <c r="BD35" s="7"/>
      <c r="BE35" s="7"/>
      <c r="BF35" s="22">
        <f t="shared" si="0"/>
        <v>3</v>
      </c>
      <c r="BG35" s="13"/>
      <c r="BH35" s="21">
        <f t="shared" si="1"/>
        <v>5035</v>
      </c>
      <c r="BI35" s="23" t="str">
        <f t="shared" si="2"/>
        <v>2007-01-31</v>
      </c>
      <c r="BJ35" s="21" t="str">
        <f t="shared" si="6"/>
        <v/>
      </c>
      <c r="BK35" s="21" t="str">
        <f t="shared" ca="1" si="3"/>
        <v/>
      </c>
      <c r="BL35" s="21">
        <f t="shared" si="7"/>
        <v>25</v>
      </c>
      <c r="BM35" s="21">
        <f t="shared" ca="1" si="4"/>
        <v>35</v>
      </c>
      <c r="BN35" s="21">
        <f>IF(ISNUMBER($BJ35),VLOOKUP($BJ35,'Event Structure'!$A$2:$C$51,2),IF(ISNUMBER($BL35),VLOOKUP($BL35,'Event Structure'!$A$2:$C$51,2),""))</f>
        <v>1131</v>
      </c>
      <c r="BO35" s="21" t="str">
        <f>TEXT(IF(ISNUMBER($BJ35),VLOOKUP($BJ35,'Event Structure'!$A$2:$C$51,3)+$BO$1,IF(ISNUMBER($BL35),VLOOKUP($BL35,'Event Structure'!$A$2:$C$51,3)+$BP$1,"")),"##.00")</f>
        <v>42.69</v>
      </c>
      <c r="BP35" s="21">
        <f ca="1">IF(ISNUMBER($BK35),VLOOKUP($BK35,'Event Structure'!$A$2:$C$51,2),IF(AND(ISNUMBER($BJ35),ISNUMBER($BL35)),VLOOKUP($BL35,'Event Structure'!$A$2:$C$51,2),IF(ISNUMBER($BM35),VLOOKUP($BM35,'Event Structure'!$A$2:$C$51,2),"")))</f>
        <v>1151</v>
      </c>
      <c r="BQ35" s="21" t="str">
        <f ca="1">TEXT(IF(ISNUMBER($BK35),VLOOKUP($BK35,'Event Structure'!$A$2:$C$51,3)+$BO$1,IF(AND(ISNUMBER($BJ35),ISNUMBER($BL35)),VLOOKUP($BL35,'Event Structure'!$A$2:$C$51,3)+$BP$1,IF(ISNUMBER($BM35),VLOOKUP($BM35,'Event Structure'!$A$2:$C$51,3)+$BP$1,""))),"##.00")</f>
        <v>21.69</v>
      </c>
      <c r="BR35" t="str">
        <f t="shared" ca="1" si="5"/>
        <v>&lt;ATHLETE birthdate="2007-01-31" firstname="Barbara" lastname="Beck" gender="F" nation="CAN" athleteid="5035" &gt; &lt;ENTRIES&gt; &lt;ENTRY entrytime="00:00:42.69" eventid="1131" /&gt; &lt;ENTRY entrytime="00:00:21.69" eventid="1151" /&gt; &lt;/ENTRIES&gt; &lt;/ATHLETE&gt;</v>
      </c>
    </row>
    <row r="36" spans="1:70">
      <c r="A36" s="3" t="s">
        <v>143</v>
      </c>
      <c r="B36" s="3" t="s">
        <v>144</v>
      </c>
      <c r="C36" s="4" t="s">
        <v>77</v>
      </c>
      <c r="D36" s="5">
        <v>2005</v>
      </c>
      <c r="E36" s="5">
        <v>1</v>
      </c>
      <c r="F36" s="5">
        <v>31</v>
      </c>
      <c r="G36" s="47" t="s">
        <v>84</v>
      </c>
      <c r="H36" s="6"/>
      <c r="I36" s="6"/>
      <c r="J36" s="6"/>
      <c r="K36" s="6"/>
      <c r="L36" s="6"/>
      <c r="M36" s="6"/>
      <c r="N36" s="6"/>
      <c r="O36" s="6"/>
      <c r="P36" s="7"/>
      <c r="Q36" s="7"/>
      <c r="R36" s="6"/>
      <c r="S36" s="6"/>
      <c r="T36" s="8"/>
      <c r="U36" s="8"/>
      <c r="V36" s="8"/>
      <c r="W36" s="8"/>
      <c r="X36" s="8"/>
      <c r="Y36" s="8"/>
      <c r="Z36" s="8"/>
      <c r="AA36" s="8"/>
      <c r="AB36" s="8"/>
      <c r="AC36" s="8"/>
      <c r="AD36" s="9"/>
      <c r="AE36" s="9"/>
      <c r="AF36" s="9"/>
      <c r="AG36" s="9"/>
      <c r="AH36" s="9"/>
      <c r="AI36" s="9" t="s">
        <v>78</v>
      </c>
      <c r="AJ36" s="9"/>
      <c r="AK36" s="9"/>
      <c r="AL36" s="9"/>
      <c r="AM36" s="9"/>
      <c r="AN36" s="10"/>
      <c r="AO36" s="10"/>
      <c r="AP36" s="10"/>
      <c r="AQ36" s="10"/>
      <c r="AR36" s="10"/>
      <c r="AS36" s="10" t="s">
        <v>78</v>
      </c>
      <c r="AT36" s="10"/>
      <c r="AU36" s="10"/>
      <c r="AV36" s="10"/>
      <c r="AW36" s="10"/>
      <c r="AX36" s="7"/>
      <c r="AY36" s="7"/>
      <c r="AZ36" s="7"/>
      <c r="BA36" s="7">
        <v>3</v>
      </c>
      <c r="BB36" s="7"/>
      <c r="BC36" s="7"/>
      <c r="BD36" s="7"/>
      <c r="BE36" s="7"/>
      <c r="BF36" s="22">
        <f t="shared" si="0"/>
        <v>3</v>
      </c>
      <c r="BG36" s="13"/>
      <c r="BH36" s="21">
        <f t="shared" si="1"/>
        <v>5036</v>
      </c>
      <c r="BI36" s="23" t="str">
        <f t="shared" si="2"/>
        <v>2005-01-31</v>
      </c>
      <c r="BJ36" s="21">
        <f t="shared" si="6"/>
        <v>28</v>
      </c>
      <c r="BK36" s="21">
        <f t="shared" ca="1" si="3"/>
        <v>38</v>
      </c>
      <c r="BL36" s="21" t="str">
        <f t="shared" si="7"/>
        <v/>
      </c>
      <c r="BM36" s="21" t="str">
        <f t="shared" ca="1" si="4"/>
        <v/>
      </c>
      <c r="BN36" s="21">
        <f>IF(ISNUMBER($BJ36),VLOOKUP($BJ36,'Event Structure'!$A$2:$C$51,2),IF(ISNUMBER($BL36),VLOOKUP($BL36,'Event Structure'!$A$2:$C$51,2),""))</f>
        <v>1137</v>
      </c>
      <c r="BO36" s="21" t="str">
        <f>TEXT(IF(ISNUMBER($BJ36),VLOOKUP($BJ36,'Event Structure'!$A$2:$C$51,3)+$BO$1,IF(ISNUMBER($BL36),VLOOKUP($BL36,'Event Structure'!$A$2:$C$51,3)+$BP$1,"")),"##.00")</f>
        <v>44.19</v>
      </c>
      <c r="BP36" s="21">
        <f ca="1">IF(ISNUMBER($BK36),VLOOKUP($BK36,'Event Structure'!$A$2:$C$51,2),IF(AND(ISNUMBER($BJ36),ISNUMBER($BL36)),VLOOKUP($BL36,'Event Structure'!$A$2:$C$51,2),IF(ISNUMBER($BM36),VLOOKUP($BM36,'Event Structure'!$A$2:$C$51,2),"")))</f>
        <v>1157</v>
      </c>
      <c r="BQ36" s="21" t="str">
        <f ca="1">TEXT(IF(ISNUMBER($BK36),VLOOKUP($BK36,'Event Structure'!$A$2:$C$51,3)+$BO$1,IF(AND(ISNUMBER($BJ36),ISNUMBER($BL36)),VLOOKUP($BL36,'Event Structure'!$A$2:$C$51,3)+$BP$1,IF(ISNUMBER($BM36),VLOOKUP($BM36,'Event Structure'!$A$2:$C$51,3)+$BP$1,""))),"##.00")</f>
        <v>44.19</v>
      </c>
      <c r="BR36" t="str">
        <f t="shared" ca="1" si="5"/>
        <v>&lt;ATHLETE birthdate="2005-01-31" firstname="Clark" lastname="Cranley" gender="M" nation="CAN" athleteid="5036" &gt; &lt;ENTRIES&gt; &lt;ENTRY entrytime="00:00:44.19" eventid="1137" /&gt; &lt;ENTRY entrytime="00:00:44.19" eventid="1157" /&gt; &lt;/ENTRIES&gt; &lt;/ATHLETE&gt;</v>
      </c>
    </row>
    <row r="37" spans="1:70">
      <c r="A37" s="3" t="s">
        <v>145</v>
      </c>
      <c r="B37" s="3" t="s">
        <v>146</v>
      </c>
      <c r="C37" s="4" t="s">
        <v>79</v>
      </c>
      <c r="D37" s="5">
        <v>2005</v>
      </c>
      <c r="E37" s="5">
        <v>1</v>
      </c>
      <c r="F37" s="5">
        <v>31</v>
      </c>
      <c r="G37" s="47" t="s">
        <v>87</v>
      </c>
      <c r="H37" s="6"/>
      <c r="I37" s="6"/>
      <c r="J37" s="6"/>
      <c r="K37" s="6"/>
      <c r="L37" s="6"/>
      <c r="M37" s="6"/>
      <c r="N37" s="6"/>
      <c r="O37" s="6"/>
      <c r="P37" s="7"/>
      <c r="Q37" s="7"/>
      <c r="R37" s="6"/>
      <c r="S37" s="6"/>
      <c r="T37" s="8"/>
      <c r="U37" s="8"/>
      <c r="V37" s="8"/>
      <c r="W37" s="8"/>
      <c r="X37" s="8"/>
      <c r="Y37" s="8"/>
      <c r="Z37" s="8"/>
      <c r="AA37" s="8"/>
      <c r="AB37" s="8"/>
      <c r="AC37" s="8"/>
      <c r="AD37" s="9"/>
      <c r="AE37" s="9"/>
      <c r="AF37" s="9"/>
      <c r="AG37" s="9"/>
      <c r="AH37" s="9" t="s">
        <v>78</v>
      </c>
      <c r="AI37" s="9"/>
      <c r="AJ37" s="9"/>
      <c r="AK37" s="9"/>
      <c r="AL37" s="9"/>
      <c r="AM37" s="9"/>
      <c r="AN37" s="10"/>
      <c r="AO37" s="10"/>
      <c r="AP37" s="10"/>
      <c r="AQ37" s="10"/>
      <c r="AR37" s="10" t="s">
        <v>78</v>
      </c>
      <c r="AS37" s="10"/>
      <c r="AT37" s="10"/>
      <c r="AU37" s="10"/>
      <c r="AV37" s="10"/>
      <c r="AW37" s="10"/>
      <c r="AX37" s="7"/>
      <c r="AY37" s="7"/>
      <c r="AZ37" s="7">
        <v>3</v>
      </c>
      <c r="BA37" s="7"/>
      <c r="BB37" s="7"/>
      <c r="BC37" s="7"/>
      <c r="BD37" s="7"/>
      <c r="BE37" s="7"/>
      <c r="BF37" s="22">
        <f t="shared" si="0"/>
        <v>3</v>
      </c>
      <c r="BG37" s="13"/>
      <c r="BH37" s="21">
        <f t="shared" si="1"/>
        <v>5037</v>
      </c>
      <c r="BI37" s="23" t="str">
        <f t="shared" si="2"/>
        <v>2005-01-31</v>
      </c>
      <c r="BJ37" s="21">
        <f t="shared" si="6"/>
        <v>27</v>
      </c>
      <c r="BK37" s="21">
        <f t="shared" ca="1" si="3"/>
        <v>37</v>
      </c>
      <c r="BL37" s="21" t="str">
        <f t="shared" si="7"/>
        <v/>
      </c>
      <c r="BM37" s="21" t="str">
        <f t="shared" ca="1" si="4"/>
        <v/>
      </c>
      <c r="BN37" s="21">
        <f>IF(ISNUMBER($BJ37),VLOOKUP($BJ37,'Event Structure'!$A$2:$C$51,2),IF(ISNUMBER($BL37),VLOOKUP($BL37,'Event Structure'!$A$2:$C$51,2),""))</f>
        <v>1133</v>
      </c>
      <c r="BO37" s="21" t="str">
        <f>TEXT(IF(ISNUMBER($BJ37),VLOOKUP($BJ37,'Event Structure'!$A$2:$C$51,3)+$BO$1,IF(ISNUMBER($BL37),VLOOKUP($BL37,'Event Structure'!$A$2:$C$51,3)+$BP$1,"")),"##.00")</f>
        <v>41.19</v>
      </c>
      <c r="BP37" s="21">
        <f ca="1">IF(ISNUMBER($BK37),VLOOKUP($BK37,'Event Structure'!$A$2:$C$51,2),IF(AND(ISNUMBER($BJ37),ISNUMBER($BL37)),VLOOKUP($BL37,'Event Structure'!$A$2:$C$51,2),IF(ISNUMBER($BM37),VLOOKUP($BM37,'Event Structure'!$A$2:$C$51,2),"")))</f>
        <v>1155</v>
      </c>
      <c r="BQ37" s="21" t="str">
        <f ca="1">TEXT(IF(ISNUMBER($BK37),VLOOKUP($BK37,'Event Structure'!$A$2:$C$51,3)+$BO$1,IF(AND(ISNUMBER($BJ37),ISNUMBER($BL37)),VLOOKUP($BL37,'Event Structure'!$A$2:$C$51,3)+$BP$1,IF(ISNUMBER($BM37),VLOOKUP($BM37,'Event Structure'!$A$2:$C$51,3)+$BP$1,""))),"##.00")</f>
        <v>41.19</v>
      </c>
      <c r="BR37" t="str">
        <f t="shared" ca="1" si="5"/>
        <v>&lt;ATHLETE birthdate="2005-01-31" firstname="Dara" lastname="Dora" gender="F" nation="CAN" athleteid="5037" &gt; &lt;ENTRIES&gt; &lt;ENTRY entrytime="00:00:41.19" eventid="1133" /&gt; &lt;ENTRY entrytime="00:00:41.19" eventid="1155" /&gt; &lt;/ENTRIES&gt; &lt;/ATHLETE&gt;</v>
      </c>
    </row>
    <row r="38" spans="1:70">
      <c r="A38" s="3" t="s">
        <v>147</v>
      </c>
      <c r="B38" s="3" t="s">
        <v>148</v>
      </c>
      <c r="C38" s="4" t="s">
        <v>77</v>
      </c>
      <c r="D38" s="5">
        <v>2005</v>
      </c>
      <c r="E38" s="5">
        <v>1</v>
      </c>
      <c r="F38" s="5">
        <v>31</v>
      </c>
      <c r="G38" s="47" t="s">
        <v>90</v>
      </c>
      <c r="H38" s="6"/>
      <c r="I38" s="6"/>
      <c r="J38" s="6"/>
      <c r="K38" s="6"/>
      <c r="L38" s="6"/>
      <c r="M38" s="6"/>
      <c r="N38" s="6"/>
      <c r="O38" s="6"/>
      <c r="P38" s="7"/>
      <c r="Q38" s="7"/>
      <c r="R38" s="6"/>
      <c r="S38" s="6"/>
      <c r="T38" s="8"/>
      <c r="U38" s="8"/>
      <c r="V38" s="8"/>
      <c r="W38" s="8"/>
      <c r="X38" s="8"/>
      <c r="Y38" s="8"/>
      <c r="Z38" s="8"/>
      <c r="AA38" s="8"/>
      <c r="AB38" s="8"/>
      <c r="AC38" s="8"/>
      <c r="AD38" s="9"/>
      <c r="AE38" s="9"/>
      <c r="AF38" s="9"/>
      <c r="AG38" s="9"/>
      <c r="AH38" s="9"/>
      <c r="AI38" s="9" t="s">
        <v>80</v>
      </c>
      <c r="AJ38" s="9"/>
      <c r="AK38" s="9"/>
      <c r="AL38" s="9"/>
      <c r="AM38" s="9"/>
      <c r="AN38" s="10"/>
      <c r="AO38" s="10"/>
      <c r="AP38" s="10"/>
      <c r="AQ38" s="10"/>
      <c r="AR38" s="10"/>
      <c r="AS38" s="10" t="s">
        <v>80</v>
      </c>
      <c r="AT38" s="10"/>
      <c r="AU38" s="10"/>
      <c r="AV38" s="10"/>
      <c r="AW38" s="10"/>
      <c r="AX38" s="7"/>
      <c r="AY38" s="7"/>
      <c r="AZ38" s="7"/>
      <c r="BA38" s="7">
        <v>4</v>
      </c>
      <c r="BB38" s="7"/>
      <c r="BC38" s="7"/>
      <c r="BD38" s="7"/>
      <c r="BE38" s="7"/>
      <c r="BF38" s="22">
        <f t="shared" si="0"/>
        <v>3</v>
      </c>
      <c r="BG38" s="13"/>
      <c r="BH38" s="21">
        <f t="shared" si="1"/>
        <v>5038</v>
      </c>
      <c r="BI38" s="23" t="str">
        <f t="shared" si="2"/>
        <v>2005-01-31</v>
      </c>
      <c r="BJ38" s="21" t="str">
        <f t="shared" si="6"/>
        <v/>
      </c>
      <c r="BK38" s="21" t="str">
        <f t="shared" ca="1" si="3"/>
        <v/>
      </c>
      <c r="BL38" s="21">
        <f t="shared" si="7"/>
        <v>28</v>
      </c>
      <c r="BM38" s="21">
        <f t="shared" ca="1" si="4"/>
        <v>38</v>
      </c>
      <c r="BN38" s="21">
        <f>IF(ISNUMBER($BJ38),VLOOKUP($BJ38,'Event Structure'!$A$2:$C$51,2),IF(ISNUMBER($BL38),VLOOKUP($BL38,'Event Structure'!$A$2:$C$51,2),""))</f>
        <v>1137</v>
      </c>
      <c r="BO38" s="21" t="str">
        <f>TEXT(IF(ISNUMBER($BJ38),VLOOKUP($BJ38,'Event Structure'!$A$2:$C$51,3)+$BO$1,IF(ISNUMBER($BL38),VLOOKUP($BL38,'Event Structure'!$A$2:$C$51,3)+$BP$1,"")),"##.00")</f>
        <v>44.69</v>
      </c>
      <c r="BP38" s="21">
        <f ca="1">IF(ISNUMBER($BK38),VLOOKUP($BK38,'Event Structure'!$A$2:$C$51,2),IF(AND(ISNUMBER($BJ38),ISNUMBER($BL38)),VLOOKUP($BL38,'Event Structure'!$A$2:$C$51,2),IF(ISNUMBER($BM38),VLOOKUP($BM38,'Event Structure'!$A$2:$C$51,2),"")))</f>
        <v>1157</v>
      </c>
      <c r="BQ38" s="21" t="str">
        <f ca="1">TEXT(IF(ISNUMBER($BK38),VLOOKUP($BK38,'Event Structure'!$A$2:$C$51,3)+$BO$1,IF(AND(ISNUMBER($BJ38),ISNUMBER($BL38)),VLOOKUP($BL38,'Event Structure'!$A$2:$C$51,3)+$BP$1,IF(ISNUMBER($BM38),VLOOKUP($BM38,'Event Structure'!$A$2:$C$51,3)+$BP$1,""))),"##.00")</f>
        <v>44.69</v>
      </c>
      <c r="BR38" t="str">
        <f t="shared" ca="1" si="5"/>
        <v>&lt;ATHLETE birthdate="2005-01-31" firstname="Edgar" lastname="Eccles" gender="M" nation="CAN" athleteid="5038" &gt; &lt;ENTRIES&gt; &lt;ENTRY entrytime="00:00:44.69" eventid="1137" /&gt; &lt;ENTRY entrytime="00:00:44.69" eventid="1157" /&gt; &lt;/ENTRIES&gt; &lt;/ATHLETE&gt;</v>
      </c>
    </row>
    <row r="39" spans="1:70">
      <c r="A39" s="3" t="s">
        <v>149</v>
      </c>
      <c r="B39" s="3" t="s">
        <v>150</v>
      </c>
      <c r="C39" s="4" t="s">
        <v>79</v>
      </c>
      <c r="D39" s="5">
        <v>2005</v>
      </c>
      <c r="E39" s="5">
        <v>1</v>
      </c>
      <c r="F39" s="5">
        <v>31</v>
      </c>
      <c r="G39" s="47" t="s">
        <v>84</v>
      </c>
      <c r="H39" s="6"/>
      <c r="I39" s="6"/>
      <c r="J39" s="6"/>
      <c r="K39" s="6"/>
      <c r="L39" s="6"/>
      <c r="M39" s="6"/>
      <c r="N39" s="6"/>
      <c r="O39" s="6"/>
      <c r="P39" s="7"/>
      <c r="Q39" s="7"/>
      <c r="R39" s="6"/>
      <c r="S39" s="6"/>
      <c r="T39" s="8"/>
      <c r="U39" s="8"/>
      <c r="V39" s="8"/>
      <c r="W39" s="8"/>
      <c r="X39" s="8"/>
      <c r="Y39" s="8"/>
      <c r="Z39" s="8"/>
      <c r="AA39" s="8"/>
      <c r="AB39" s="8"/>
      <c r="AC39" s="8"/>
      <c r="AD39" s="9"/>
      <c r="AE39" s="9"/>
      <c r="AF39" s="9"/>
      <c r="AG39" s="9"/>
      <c r="AH39" s="9" t="s">
        <v>80</v>
      </c>
      <c r="AI39" s="9"/>
      <c r="AJ39" s="9"/>
      <c r="AK39" s="9"/>
      <c r="AL39" s="9"/>
      <c r="AM39" s="9"/>
      <c r="AN39" s="10"/>
      <c r="AO39" s="10"/>
      <c r="AP39" s="10"/>
      <c r="AQ39" s="10"/>
      <c r="AR39" s="10" t="s">
        <v>80</v>
      </c>
      <c r="AS39" s="10"/>
      <c r="AT39" s="10"/>
      <c r="AU39" s="10"/>
      <c r="AV39" s="10"/>
      <c r="AW39" s="10"/>
      <c r="AX39" s="7"/>
      <c r="AY39" s="7"/>
      <c r="AZ39" s="7">
        <v>4</v>
      </c>
      <c r="BA39" s="7"/>
      <c r="BB39" s="7"/>
      <c r="BC39" s="7"/>
      <c r="BD39" s="7"/>
      <c r="BE39" s="7"/>
      <c r="BF39" s="22">
        <f t="shared" si="0"/>
        <v>3</v>
      </c>
      <c r="BG39" s="13"/>
      <c r="BH39" s="21">
        <f t="shared" si="1"/>
        <v>5039</v>
      </c>
      <c r="BI39" s="23" t="str">
        <f t="shared" si="2"/>
        <v>2005-01-31</v>
      </c>
      <c r="BJ39" s="21" t="str">
        <f t="shared" si="6"/>
        <v/>
      </c>
      <c r="BK39" s="21" t="str">
        <f t="shared" ca="1" si="3"/>
        <v/>
      </c>
      <c r="BL39" s="21">
        <f t="shared" si="7"/>
        <v>27</v>
      </c>
      <c r="BM39" s="21">
        <f t="shared" ca="1" si="4"/>
        <v>37</v>
      </c>
      <c r="BN39" s="21">
        <f>IF(ISNUMBER($BJ39),VLOOKUP($BJ39,'Event Structure'!$A$2:$C$51,2),IF(ISNUMBER($BL39),VLOOKUP($BL39,'Event Structure'!$A$2:$C$51,2),""))</f>
        <v>1133</v>
      </c>
      <c r="BO39" s="21" t="str">
        <f>TEXT(IF(ISNUMBER($BJ39),VLOOKUP($BJ39,'Event Structure'!$A$2:$C$51,3)+$BO$1,IF(ISNUMBER($BL39),VLOOKUP($BL39,'Event Structure'!$A$2:$C$51,3)+$BP$1,"")),"##.00")</f>
        <v>41.69</v>
      </c>
      <c r="BP39" s="21">
        <f ca="1">IF(ISNUMBER($BK39),VLOOKUP($BK39,'Event Structure'!$A$2:$C$51,2),IF(AND(ISNUMBER($BJ39),ISNUMBER($BL39)),VLOOKUP($BL39,'Event Structure'!$A$2:$C$51,2),IF(ISNUMBER($BM39),VLOOKUP($BM39,'Event Structure'!$A$2:$C$51,2),"")))</f>
        <v>1155</v>
      </c>
      <c r="BQ39" s="21" t="str">
        <f ca="1">TEXT(IF(ISNUMBER($BK39),VLOOKUP($BK39,'Event Structure'!$A$2:$C$51,3)+$BO$1,IF(AND(ISNUMBER($BJ39),ISNUMBER($BL39)),VLOOKUP($BL39,'Event Structure'!$A$2:$C$51,3)+$BP$1,IF(ISNUMBER($BM39),VLOOKUP($BM39,'Event Structure'!$A$2:$C$51,3)+$BP$1,""))),"##.00")</f>
        <v>41.69</v>
      </c>
      <c r="BR39" t="str">
        <f t="shared" ca="1" si="5"/>
        <v>&lt;ATHLETE birthdate="2005-01-31" firstname="Francesca" lastname="Fownes" gender="F" nation="CAN" athleteid="5039" &gt; &lt;ENTRIES&gt; &lt;ENTRY entrytime="00:00:41.69" eventid="1133" /&gt; &lt;ENTRY entrytime="00:00:41.69" eventid="1155" /&gt; &lt;/ENTRIES&gt; &lt;/ATHLETE&gt;</v>
      </c>
    </row>
    <row r="40" spans="1:70">
      <c r="A40" s="3" t="s">
        <v>151</v>
      </c>
      <c r="B40" s="3" t="s">
        <v>152</v>
      </c>
      <c r="C40" s="4" t="s">
        <v>77</v>
      </c>
      <c r="D40" s="5">
        <v>2003</v>
      </c>
      <c r="E40" s="5">
        <v>1</v>
      </c>
      <c r="F40" s="5">
        <v>31</v>
      </c>
      <c r="G40" s="47" t="s">
        <v>87</v>
      </c>
      <c r="H40" s="6"/>
      <c r="I40" s="6"/>
      <c r="J40" s="6"/>
      <c r="K40" s="6"/>
      <c r="L40" s="6"/>
      <c r="M40" s="6"/>
      <c r="N40" s="6"/>
      <c r="O40" s="6"/>
      <c r="P40" s="7"/>
      <c r="Q40" s="7"/>
      <c r="R40" s="6"/>
      <c r="S40" s="6"/>
      <c r="T40" s="8"/>
      <c r="U40" s="8"/>
      <c r="V40" s="8"/>
      <c r="W40" s="8"/>
      <c r="X40" s="8"/>
      <c r="Y40" s="8"/>
      <c r="Z40" s="8"/>
      <c r="AA40" s="8"/>
      <c r="AB40" s="8"/>
      <c r="AC40" s="8"/>
      <c r="AD40" s="9"/>
      <c r="AE40" s="9"/>
      <c r="AF40" s="9"/>
      <c r="AG40" s="9"/>
      <c r="AH40" s="9"/>
      <c r="AI40" s="9"/>
      <c r="AJ40" s="9"/>
      <c r="AK40" s="9" t="s">
        <v>78</v>
      </c>
      <c r="AL40" s="9"/>
      <c r="AM40" s="9"/>
      <c r="AN40" s="10"/>
      <c r="AO40" s="10"/>
      <c r="AP40" s="10"/>
      <c r="AQ40" s="10"/>
      <c r="AR40" s="10"/>
      <c r="AS40" s="10"/>
      <c r="AT40" s="10"/>
      <c r="AU40" s="10" t="s">
        <v>78</v>
      </c>
      <c r="AV40" s="10"/>
      <c r="AW40" s="10"/>
      <c r="AX40" s="7"/>
      <c r="AY40" s="7"/>
      <c r="AZ40" s="7"/>
      <c r="BA40" s="7"/>
      <c r="BB40" s="7"/>
      <c r="BC40" s="7">
        <v>3</v>
      </c>
      <c r="BD40" s="7"/>
      <c r="BE40" s="7"/>
      <c r="BF40" s="22">
        <f t="shared" si="0"/>
        <v>3</v>
      </c>
      <c r="BG40" s="13"/>
      <c r="BH40" s="21">
        <f t="shared" si="1"/>
        <v>5040</v>
      </c>
      <c r="BI40" s="23" t="str">
        <f t="shared" si="2"/>
        <v>2003-01-31</v>
      </c>
      <c r="BJ40" s="21">
        <f t="shared" si="6"/>
        <v>30</v>
      </c>
      <c r="BK40" s="21">
        <f t="shared" ca="1" si="3"/>
        <v>40</v>
      </c>
      <c r="BL40" s="21" t="str">
        <f t="shared" si="7"/>
        <v/>
      </c>
      <c r="BM40" s="21" t="str">
        <f t="shared" ca="1" si="4"/>
        <v/>
      </c>
      <c r="BN40" s="21">
        <f>IF(ISNUMBER($BJ40),VLOOKUP($BJ40,'Event Structure'!$A$2:$C$51,2),IF(ISNUMBER($BL40),VLOOKUP($BL40,'Event Structure'!$A$2:$C$51,2),""))</f>
        <v>1141</v>
      </c>
      <c r="BO40" s="21" t="str">
        <f>TEXT(IF(ISNUMBER($BJ40),VLOOKUP($BJ40,'Event Structure'!$A$2:$C$51,3)+$BO$1,IF(ISNUMBER($BL40),VLOOKUP($BL40,'Event Structure'!$A$2:$C$51,3)+$BP$1,"")),"##.00")</f>
        <v>42.19</v>
      </c>
      <c r="BP40" s="21">
        <f ca="1">IF(ISNUMBER($BK40),VLOOKUP($BK40,'Event Structure'!$A$2:$C$51,2),IF(AND(ISNUMBER($BJ40),ISNUMBER($BL40)),VLOOKUP($BL40,'Event Structure'!$A$2:$C$51,2),IF(ISNUMBER($BM40),VLOOKUP($BM40,'Event Structure'!$A$2:$C$51,2),"")))</f>
        <v>1161</v>
      </c>
      <c r="BQ40" s="21" t="str">
        <f ca="1">TEXT(IF(ISNUMBER($BK40),VLOOKUP($BK40,'Event Structure'!$A$2:$C$51,3)+$BO$1,IF(AND(ISNUMBER($BJ40),ISNUMBER($BL40)),VLOOKUP($BL40,'Event Structure'!$A$2:$C$51,3)+$BP$1,IF(ISNUMBER($BM40),VLOOKUP($BM40,'Event Structure'!$A$2:$C$51,3)+$BP$1,""))),"##.00")</f>
        <v>42.19</v>
      </c>
      <c r="BR40" t="str">
        <f t="shared" ca="1" si="5"/>
        <v>&lt;ATHLETE birthdate="2003-01-31" firstname="Greg" lastname="Garrison" gender="M" nation="CAN" athleteid="5040" &gt; &lt;ENTRIES&gt; &lt;ENTRY entrytime="00:00:42.19" eventid="1141" /&gt; &lt;ENTRY entrytime="00:00:42.19" eventid="1161" /&gt; &lt;/ENTRIES&gt; &lt;/ATHLETE&gt;</v>
      </c>
    </row>
    <row r="41" spans="1:70">
      <c r="A41" s="3" t="s">
        <v>153</v>
      </c>
      <c r="B41" s="3" t="s">
        <v>154</v>
      </c>
      <c r="C41" s="4" t="s">
        <v>79</v>
      </c>
      <c r="D41" s="5">
        <v>2003</v>
      </c>
      <c r="E41" s="5">
        <v>1</v>
      </c>
      <c r="F41" s="5">
        <v>31</v>
      </c>
      <c r="G41" s="47" t="s">
        <v>90</v>
      </c>
      <c r="H41" s="6"/>
      <c r="I41" s="6"/>
      <c r="J41" s="6"/>
      <c r="K41" s="6"/>
      <c r="L41" s="6"/>
      <c r="M41" s="6"/>
      <c r="N41" s="6"/>
      <c r="O41" s="6"/>
      <c r="P41" s="7"/>
      <c r="Q41" s="7"/>
      <c r="R41" s="6"/>
      <c r="S41" s="6"/>
      <c r="T41" s="8"/>
      <c r="U41" s="8"/>
      <c r="V41" s="8"/>
      <c r="W41" s="8"/>
      <c r="X41" s="8"/>
      <c r="Y41" s="8"/>
      <c r="Z41" s="8"/>
      <c r="AA41" s="8"/>
      <c r="AB41" s="8"/>
      <c r="AC41" s="8"/>
      <c r="AD41" s="9"/>
      <c r="AE41" s="9"/>
      <c r="AF41" s="9"/>
      <c r="AG41" s="9"/>
      <c r="AH41" s="9"/>
      <c r="AI41" s="9"/>
      <c r="AJ41" s="9" t="s">
        <v>78</v>
      </c>
      <c r="AK41" s="9"/>
      <c r="AL41" s="9"/>
      <c r="AM41" s="9"/>
      <c r="AN41" s="10"/>
      <c r="AO41" s="10"/>
      <c r="AP41" s="10"/>
      <c r="AQ41" s="10"/>
      <c r="AR41" s="10"/>
      <c r="AS41" s="10"/>
      <c r="AT41" s="10" t="s">
        <v>78</v>
      </c>
      <c r="AU41" s="10"/>
      <c r="AV41" s="10"/>
      <c r="AW41" s="10"/>
      <c r="AX41" s="7"/>
      <c r="AY41" s="7"/>
      <c r="AZ41" s="7"/>
      <c r="BA41" s="7"/>
      <c r="BB41" s="7">
        <v>3</v>
      </c>
      <c r="BC41" s="7"/>
      <c r="BD41" s="7"/>
      <c r="BE41" s="7"/>
      <c r="BF41" s="22">
        <f t="shared" si="0"/>
        <v>3</v>
      </c>
      <c r="BG41" s="13"/>
      <c r="BH41" s="21">
        <f t="shared" si="1"/>
        <v>5041</v>
      </c>
      <c r="BI41" s="23" t="str">
        <f t="shared" si="2"/>
        <v>2003-01-31</v>
      </c>
      <c r="BJ41" s="21">
        <f t="shared" si="6"/>
        <v>29</v>
      </c>
      <c r="BK41" s="21">
        <f t="shared" ca="1" si="3"/>
        <v>39</v>
      </c>
      <c r="BL41" s="21" t="str">
        <f t="shared" si="7"/>
        <v/>
      </c>
      <c r="BM41" s="21" t="str">
        <f t="shared" ca="1" si="4"/>
        <v/>
      </c>
      <c r="BN41" s="21">
        <f>IF(ISNUMBER($BJ41),VLOOKUP($BJ41,'Event Structure'!$A$2:$C$51,2),IF(ISNUMBER($BL41),VLOOKUP($BL41,'Event Structure'!$A$2:$C$51,2),""))</f>
        <v>1139</v>
      </c>
      <c r="BO41" s="21" t="str">
        <f>TEXT(IF(ISNUMBER($BJ41),VLOOKUP($BJ41,'Event Structure'!$A$2:$C$51,3)+$BO$1,IF(ISNUMBER($BL41),VLOOKUP($BL41,'Event Structure'!$A$2:$C$51,3)+$BP$1,"")),"##.00")</f>
        <v>39.19</v>
      </c>
      <c r="BP41" s="21">
        <f ca="1">IF(ISNUMBER($BK41),VLOOKUP($BK41,'Event Structure'!$A$2:$C$51,2),IF(AND(ISNUMBER($BJ41),ISNUMBER($BL41)),VLOOKUP($BL41,'Event Structure'!$A$2:$C$51,2),IF(ISNUMBER($BM41),VLOOKUP($BM41,'Event Structure'!$A$2:$C$51,2),"")))</f>
        <v>1159</v>
      </c>
      <c r="BQ41" s="21" t="str">
        <f ca="1">TEXT(IF(ISNUMBER($BK41),VLOOKUP($BK41,'Event Structure'!$A$2:$C$51,3)+$BO$1,IF(AND(ISNUMBER($BJ41),ISNUMBER($BL41)),VLOOKUP($BL41,'Event Structure'!$A$2:$C$51,3)+$BP$1,IF(ISNUMBER($BM41),VLOOKUP($BM41,'Event Structure'!$A$2:$C$51,3)+$BP$1,""))),"##.00")</f>
        <v>39.19</v>
      </c>
      <c r="BR41" t="str">
        <f t="shared" ca="1" si="5"/>
        <v>&lt;ATHLETE birthdate="2003-01-31" firstname="Hettie" lastname="Harris" gender="F" nation="CAN" athleteid="5041" &gt; &lt;ENTRIES&gt; &lt;ENTRY entrytime="00:00:39.19" eventid="1139" /&gt; &lt;ENTRY entrytime="00:00:39.19" eventid="1159" /&gt; &lt;/ENTRIES&gt; &lt;/ATHLETE&gt;</v>
      </c>
    </row>
    <row r="42" spans="1:70">
      <c r="A42" s="3" t="s">
        <v>155</v>
      </c>
      <c r="B42" s="3" t="s">
        <v>156</v>
      </c>
      <c r="C42" s="4" t="s">
        <v>77</v>
      </c>
      <c r="D42" s="5">
        <v>2003</v>
      </c>
      <c r="E42" s="5">
        <v>1</v>
      </c>
      <c r="F42" s="5">
        <v>31</v>
      </c>
      <c r="G42" s="47" t="s">
        <v>84</v>
      </c>
      <c r="H42" s="6"/>
      <c r="I42" s="6"/>
      <c r="J42" s="6"/>
      <c r="K42" s="6"/>
      <c r="L42" s="6"/>
      <c r="M42" s="6"/>
      <c r="N42" s="6"/>
      <c r="O42" s="6"/>
      <c r="P42" s="7"/>
      <c r="Q42" s="7"/>
      <c r="R42" s="6"/>
      <c r="S42" s="6"/>
      <c r="T42" s="8"/>
      <c r="U42" s="8"/>
      <c r="V42" s="8"/>
      <c r="W42" s="8"/>
      <c r="X42" s="8"/>
      <c r="Y42" s="8"/>
      <c r="Z42" s="8"/>
      <c r="AA42" s="8"/>
      <c r="AB42" s="8"/>
      <c r="AC42" s="8"/>
      <c r="AD42" s="9"/>
      <c r="AE42" s="9"/>
      <c r="AF42" s="9"/>
      <c r="AG42" s="9"/>
      <c r="AH42" s="9"/>
      <c r="AI42" s="9"/>
      <c r="AJ42" s="9"/>
      <c r="AK42" s="9" t="s">
        <v>80</v>
      </c>
      <c r="AL42" s="9"/>
      <c r="AM42" s="9"/>
      <c r="AN42" s="10"/>
      <c r="AO42" s="10"/>
      <c r="AP42" s="10"/>
      <c r="AQ42" s="10"/>
      <c r="AR42" s="10"/>
      <c r="AS42" s="10"/>
      <c r="AT42" s="10"/>
      <c r="AU42" s="10" t="s">
        <v>80</v>
      </c>
      <c r="AV42" s="10"/>
      <c r="AW42" s="10"/>
      <c r="AX42" s="7"/>
      <c r="AY42" s="7"/>
      <c r="AZ42" s="7"/>
      <c r="BA42" s="7"/>
      <c r="BB42" s="7"/>
      <c r="BC42" s="7">
        <v>4</v>
      </c>
      <c r="BD42" s="7"/>
      <c r="BE42" s="7"/>
      <c r="BF42" s="22">
        <f t="shared" si="0"/>
        <v>3</v>
      </c>
      <c r="BG42" s="13"/>
      <c r="BH42" s="21">
        <f t="shared" si="1"/>
        <v>5042</v>
      </c>
      <c r="BI42" s="23" t="str">
        <f t="shared" si="2"/>
        <v>2003-01-31</v>
      </c>
      <c r="BJ42" s="21" t="str">
        <f t="shared" si="6"/>
        <v/>
      </c>
      <c r="BK42" s="21" t="str">
        <f t="shared" ca="1" si="3"/>
        <v/>
      </c>
      <c r="BL42" s="21">
        <f t="shared" si="7"/>
        <v>30</v>
      </c>
      <c r="BM42" s="21">
        <f t="shared" ca="1" si="4"/>
        <v>40</v>
      </c>
      <c r="BN42" s="21">
        <f>IF(ISNUMBER($BJ42),VLOOKUP($BJ42,'Event Structure'!$A$2:$C$51,2),IF(ISNUMBER($BL42),VLOOKUP($BL42,'Event Structure'!$A$2:$C$51,2),""))</f>
        <v>1141</v>
      </c>
      <c r="BO42" s="21" t="str">
        <f>TEXT(IF(ISNUMBER($BJ42),VLOOKUP($BJ42,'Event Structure'!$A$2:$C$51,3)+$BO$1,IF(ISNUMBER($BL42),VLOOKUP($BL42,'Event Structure'!$A$2:$C$51,3)+$BP$1,"")),"##.00")</f>
        <v>42.69</v>
      </c>
      <c r="BP42" s="21">
        <f ca="1">IF(ISNUMBER($BK42),VLOOKUP($BK42,'Event Structure'!$A$2:$C$51,2),IF(AND(ISNUMBER($BJ42),ISNUMBER($BL42)),VLOOKUP($BL42,'Event Structure'!$A$2:$C$51,2),IF(ISNUMBER($BM42),VLOOKUP($BM42,'Event Structure'!$A$2:$C$51,2),"")))</f>
        <v>1161</v>
      </c>
      <c r="BQ42" s="21" t="str">
        <f ca="1">TEXT(IF(ISNUMBER($BK42),VLOOKUP($BK42,'Event Structure'!$A$2:$C$51,3)+$BO$1,IF(AND(ISNUMBER($BJ42),ISNUMBER($BL42)),VLOOKUP($BL42,'Event Structure'!$A$2:$C$51,3)+$BP$1,IF(ISNUMBER($BM42),VLOOKUP($BM42,'Event Structure'!$A$2:$C$51,3)+$BP$1,""))),"##.00")</f>
        <v>42.69</v>
      </c>
      <c r="BR42" t="str">
        <f t="shared" ca="1" si="5"/>
        <v>&lt;ATHLETE birthdate="2003-01-31" firstname="Idris" lastname="Islay" gender="M" nation="CAN" athleteid="5042" &gt; &lt;ENTRIES&gt; &lt;ENTRY entrytime="00:00:42.69" eventid="1141" /&gt; &lt;ENTRY entrytime="00:00:42.69" eventid="1161" /&gt; &lt;/ENTRIES&gt; &lt;/ATHLETE&gt;</v>
      </c>
    </row>
    <row r="43" spans="1:70">
      <c r="A43" s="3" t="s">
        <v>157</v>
      </c>
      <c r="B43" s="3" t="s">
        <v>158</v>
      </c>
      <c r="C43" s="4" t="s">
        <v>79</v>
      </c>
      <c r="D43" s="5">
        <v>2003</v>
      </c>
      <c r="E43" s="5">
        <v>1</v>
      </c>
      <c r="F43" s="5">
        <v>31</v>
      </c>
      <c r="G43" s="47" t="s">
        <v>87</v>
      </c>
      <c r="H43" s="6"/>
      <c r="I43" s="6"/>
      <c r="J43" s="6"/>
      <c r="K43" s="6"/>
      <c r="L43" s="6"/>
      <c r="M43" s="6"/>
      <c r="N43" s="6"/>
      <c r="O43" s="6"/>
      <c r="P43" s="7"/>
      <c r="Q43" s="7"/>
      <c r="R43" s="6"/>
      <c r="S43" s="6"/>
      <c r="T43" s="8"/>
      <c r="U43" s="8"/>
      <c r="V43" s="8"/>
      <c r="W43" s="8"/>
      <c r="X43" s="8"/>
      <c r="Y43" s="8"/>
      <c r="Z43" s="8"/>
      <c r="AA43" s="8"/>
      <c r="AB43" s="8"/>
      <c r="AC43" s="8"/>
      <c r="AD43" s="9"/>
      <c r="AE43" s="9"/>
      <c r="AF43" s="9"/>
      <c r="AG43" s="9"/>
      <c r="AH43" s="9"/>
      <c r="AI43" s="9"/>
      <c r="AJ43" s="9" t="s">
        <v>80</v>
      </c>
      <c r="AK43" s="9"/>
      <c r="AL43" s="9"/>
      <c r="AM43" s="9"/>
      <c r="AN43" s="10"/>
      <c r="AO43" s="10"/>
      <c r="AP43" s="10"/>
      <c r="AQ43" s="10"/>
      <c r="AR43" s="10"/>
      <c r="AS43" s="10"/>
      <c r="AT43" s="10" t="s">
        <v>80</v>
      </c>
      <c r="AU43" s="10"/>
      <c r="AV43" s="10"/>
      <c r="AW43" s="10"/>
      <c r="AX43" s="7"/>
      <c r="AY43" s="7"/>
      <c r="AZ43" s="7"/>
      <c r="BA43" s="7"/>
      <c r="BB43" s="7">
        <v>4</v>
      </c>
      <c r="BC43" s="7"/>
      <c r="BD43" s="7"/>
      <c r="BE43" s="7"/>
      <c r="BF43" s="22">
        <f t="shared" si="0"/>
        <v>3</v>
      </c>
      <c r="BG43" s="13"/>
      <c r="BH43" s="21">
        <f t="shared" si="1"/>
        <v>5043</v>
      </c>
      <c r="BI43" s="23" t="str">
        <f t="shared" si="2"/>
        <v>2003-01-31</v>
      </c>
      <c r="BJ43" s="21" t="str">
        <f t="shared" si="6"/>
        <v/>
      </c>
      <c r="BK43" s="21" t="str">
        <f t="shared" ca="1" si="3"/>
        <v/>
      </c>
      <c r="BL43" s="21">
        <f t="shared" si="7"/>
        <v>29</v>
      </c>
      <c r="BM43" s="21">
        <f t="shared" ca="1" si="4"/>
        <v>39</v>
      </c>
      <c r="BN43" s="21">
        <f>IF(ISNUMBER($BJ43),VLOOKUP($BJ43,'Event Structure'!$A$2:$C$51,2),IF(ISNUMBER($BL43),VLOOKUP($BL43,'Event Structure'!$A$2:$C$51,2),""))</f>
        <v>1139</v>
      </c>
      <c r="BO43" s="21" t="str">
        <f>TEXT(IF(ISNUMBER($BJ43),VLOOKUP($BJ43,'Event Structure'!$A$2:$C$51,3)+$BO$1,IF(ISNUMBER($BL43),VLOOKUP($BL43,'Event Structure'!$A$2:$C$51,3)+$BP$1,"")),"##.00")</f>
        <v>39.69</v>
      </c>
      <c r="BP43" s="21">
        <f ca="1">IF(ISNUMBER($BK43),VLOOKUP($BK43,'Event Structure'!$A$2:$C$51,2),IF(AND(ISNUMBER($BJ43),ISNUMBER($BL43)),VLOOKUP($BL43,'Event Structure'!$A$2:$C$51,2),IF(ISNUMBER($BM43),VLOOKUP($BM43,'Event Structure'!$A$2:$C$51,2),"")))</f>
        <v>1159</v>
      </c>
      <c r="BQ43" s="21" t="str">
        <f ca="1">TEXT(IF(ISNUMBER($BK43),VLOOKUP($BK43,'Event Structure'!$A$2:$C$51,3)+$BO$1,IF(AND(ISNUMBER($BJ43),ISNUMBER($BL43)),VLOOKUP($BL43,'Event Structure'!$A$2:$C$51,3)+$BP$1,IF(ISNUMBER($BM43),VLOOKUP($BM43,'Event Structure'!$A$2:$C$51,3)+$BP$1,""))),"##.00")</f>
        <v>39.69</v>
      </c>
      <c r="BR43" t="str">
        <f t="shared" ca="1" si="5"/>
        <v>&lt;ATHLETE birthdate="2003-01-31" firstname="Jenna" lastname="Jameson" gender="F" nation="CAN" athleteid="5043" &gt; &lt;ENTRIES&gt; &lt;ENTRY entrytime="00:00:39.69" eventid="1139" /&gt; &lt;ENTRY entrytime="00:00:39.69" eventid="1159" /&gt; &lt;/ENTRIES&gt; &lt;/ATHLETE&gt;</v>
      </c>
    </row>
    <row r="44" spans="1:70">
      <c r="A44" s="3" t="s">
        <v>159</v>
      </c>
      <c r="B44" s="3" t="s">
        <v>160</v>
      </c>
      <c r="C44" s="4" t="s">
        <v>77</v>
      </c>
      <c r="D44" s="5">
        <v>1999</v>
      </c>
      <c r="E44" s="5">
        <v>1</v>
      </c>
      <c r="F44" s="5">
        <v>31</v>
      </c>
      <c r="G44" s="47" t="s">
        <v>90</v>
      </c>
      <c r="H44" s="6"/>
      <c r="I44" s="6"/>
      <c r="J44" s="6"/>
      <c r="K44" s="6"/>
      <c r="L44" s="6"/>
      <c r="M44" s="6"/>
      <c r="N44" s="6"/>
      <c r="O44" s="6"/>
      <c r="P44" s="7"/>
      <c r="Q44" s="7"/>
      <c r="R44" s="6"/>
      <c r="S44" s="6"/>
      <c r="T44" s="8"/>
      <c r="U44" s="8"/>
      <c r="V44" s="8"/>
      <c r="W44" s="8"/>
      <c r="X44" s="8"/>
      <c r="Y44" s="8"/>
      <c r="Z44" s="8"/>
      <c r="AA44" s="8"/>
      <c r="AB44" s="8"/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 t="s">
        <v>78</v>
      </c>
      <c r="AN44" s="10"/>
      <c r="AO44" s="10"/>
      <c r="AP44" s="10"/>
      <c r="AQ44" s="10"/>
      <c r="AR44" s="10"/>
      <c r="AS44" s="10"/>
      <c r="AT44" s="10"/>
      <c r="AU44" s="10"/>
      <c r="AV44" s="10"/>
      <c r="AW44" s="10" t="s">
        <v>78</v>
      </c>
      <c r="AX44" s="7"/>
      <c r="AY44" s="7"/>
      <c r="AZ44" s="7"/>
      <c r="BA44" s="7"/>
      <c r="BB44" s="7"/>
      <c r="BC44" s="7"/>
      <c r="BD44" s="7"/>
      <c r="BE44" s="7">
        <v>3</v>
      </c>
      <c r="BF44" s="22">
        <f t="shared" si="0"/>
        <v>3</v>
      </c>
      <c r="BG44" s="13"/>
      <c r="BH44" s="21">
        <f t="shared" si="1"/>
        <v>5044</v>
      </c>
      <c r="BI44" s="23" t="str">
        <f t="shared" si="2"/>
        <v>1999-01-31</v>
      </c>
      <c r="BJ44" s="21">
        <f t="shared" si="6"/>
        <v>32</v>
      </c>
      <c r="BK44" s="21">
        <f t="shared" ca="1" si="3"/>
        <v>42</v>
      </c>
      <c r="BL44" s="21" t="str">
        <f t="shared" si="7"/>
        <v/>
      </c>
      <c r="BM44" s="21" t="str">
        <f t="shared" ca="1" si="4"/>
        <v/>
      </c>
      <c r="BN44" s="21">
        <f>IF(ISNUMBER($BJ44),VLOOKUP($BJ44,'Event Structure'!$A$2:$C$51,2),IF(ISNUMBER($BL44),VLOOKUP($BL44,'Event Structure'!$A$2:$C$51,2),""))</f>
        <v>1145</v>
      </c>
      <c r="BO44" s="21" t="str">
        <f>TEXT(IF(ISNUMBER($BJ44),VLOOKUP($BJ44,'Event Structure'!$A$2:$C$51,3)+$BO$1,IF(ISNUMBER($BL44),VLOOKUP($BL44,'Event Structure'!$A$2:$C$51,3)+$BP$1,"")),"##.00")</f>
        <v>33.19</v>
      </c>
      <c r="BP44" s="21">
        <f ca="1">IF(ISNUMBER($BK44),VLOOKUP($BK44,'Event Structure'!$A$2:$C$51,2),IF(AND(ISNUMBER($BJ44),ISNUMBER($BL44)),VLOOKUP($BL44,'Event Structure'!$A$2:$C$51,2),IF(ISNUMBER($BM44),VLOOKUP($BM44,'Event Structure'!$A$2:$C$51,2),"")))</f>
        <v>1165</v>
      </c>
      <c r="BQ44" s="21" t="str">
        <f ca="1">TEXT(IF(ISNUMBER($BK44),VLOOKUP($BK44,'Event Structure'!$A$2:$C$51,3)+$BO$1,IF(AND(ISNUMBER($BJ44),ISNUMBER($BL44)),VLOOKUP($BL44,'Event Structure'!$A$2:$C$51,3)+$BP$1,IF(ISNUMBER($BM44),VLOOKUP($BM44,'Event Structure'!$A$2:$C$51,3)+$BP$1,""))),"##.00")</f>
        <v>33.19</v>
      </c>
      <c r="BR44" t="str">
        <f t="shared" ca="1" si="5"/>
        <v>&lt;ATHLETE birthdate="1999-01-31" firstname="Kirk" lastname="Kardashian" gender="M" nation="CAN" athleteid="5044" &gt; &lt;ENTRIES&gt; &lt;ENTRY entrytime="00:00:33.19" eventid="1145" /&gt; &lt;ENTRY entrytime="00:00:33.19" eventid="1165" /&gt; &lt;/ENTRIES&gt; &lt;/ATHLETE&gt;</v>
      </c>
    </row>
    <row r="45" spans="1:70">
      <c r="A45" s="3" t="s">
        <v>161</v>
      </c>
      <c r="B45" s="3" t="s">
        <v>162</v>
      </c>
      <c r="C45" s="4" t="s">
        <v>79</v>
      </c>
      <c r="D45" s="5">
        <v>1999</v>
      </c>
      <c r="E45" s="5">
        <v>1</v>
      </c>
      <c r="F45" s="5">
        <v>31</v>
      </c>
      <c r="G45" s="47" t="s">
        <v>84</v>
      </c>
      <c r="H45" s="6"/>
      <c r="I45" s="6"/>
      <c r="J45" s="6"/>
      <c r="K45" s="6"/>
      <c r="L45" s="6"/>
      <c r="M45" s="6"/>
      <c r="N45" s="6"/>
      <c r="O45" s="6"/>
      <c r="P45" s="7"/>
      <c r="Q45" s="7"/>
      <c r="R45" s="6"/>
      <c r="S45" s="6"/>
      <c r="T45" s="8"/>
      <c r="U45" s="8"/>
      <c r="V45" s="8"/>
      <c r="W45" s="8"/>
      <c r="X45" s="8"/>
      <c r="Y45" s="8"/>
      <c r="Z45" s="8"/>
      <c r="AA45" s="8"/>
      <c r="AB45" s="8"/>
      <c r="AC45" s="8"/>
      <c r="AD45" s="9"/>
      <c r="AE45" s="9"/>
      <c r="AF45" s="9"/>
      <c r="AG45" s="9"/>
      <c r="AH45" s="9"/>
      <c r="AI45" s="9"/>
      <c r="AJ45" s="9"/>
      <c r="AK45" s="9"/>
      <c r="AL45" s="9" t="s">
        <v>78</v>
      </c>
      <c r="AM45" s="9"/>
      <c r="AN45" s="10"/>
      <c r="AO45" s="10"/>
      <c r="AP45" s="10"/>
      <c r="AQ45" s="10"/>
      <c r="AR45" s="10"/>
      <c r="AS45" s="10"/>
      <c r="AT45" s="10"/>
      <c r="AU45" s="10"/>
      <c r="AV45" s="10" t="s">
        <v>78</v>
      </c>
      <c r="AW45" s="10"/>
      <c r="AX45" s="7"/>
      <c r="AY45" s="7"/>
      <c r="AZ45" s="7"/>
      <c r="BA45" s="7"/>
      <c r="BB45" s="7"/>
      <c r="BC45" s="7"/>
      <c r="BD45" s="7">
        <v>3</v>
      </c>
      <c r="BE45" s="7"/>
      <c r="BF45" s="22">
        <f t="shared" si="0"/>
        <v>3</v>
      </c>
      <c r="BG45" s="13"/>
      <c r="BH45" s="21">
        <f t="shared" si="1"/>
        <v>5045</v>
      </c>
      <c r="BI45" s="23" t="str">
        <f t="shared" si="2"/>
        <v>1999-01-31</v>
      </c>
      <c r="BJ45" s="21">
        <f t="shared" si="6"/>
        <v>31</v>
      </c>
      <c r="BK45" s="21">
        <f t="shared" ca="1" si="3"/>
        <v>41</v>
      </c>
      <c r="BL45" s="21" t="str">
        <f t="shared" si="7"/>
        <v/>
      </c>
      <c r="BM45" s="21" t="str">
        <f t="shared" ca="1" si="4"/>
        <v/>
      </c>
      <c r="BN45" s="21">
        <f>IF(ISNUMBER($BJ45),VLOOKUP($BJ45,'Event Structure'!$A$2:$C$51,2),IF(ISNUMBER($BL45),VLOOKUP($BL45,'Event Structure'!$A$2:$C$51,2),""))</f>
        <v>1143</v>
      </c>
      <c r="BO45" s="21" t="str">
        <f>TEXT(IF(ISNUMBER($BJ45),VLOOKUP($BJ45,'Event Structure'!$A$2:$C$51,3)+$BO$1,IF(ISNUMBER($BL45),VLOOKUP($BL45,'Event Structure'!$A$2:$C$51,3)+$BP$1,"")),"##.00")</f>
        <v>35.19</v>
      </c>
      <c r="BP45" s="21">
        <f ca="1">IF(ISNUMBER($BK45),VLOOKUP($BK45,'Event Structure'!$A$2:$C$51,2),IF(AND(ISNUMBER($BJ45),ISNUMBER($BL45)),VLOOKUP($BL45,'Event Structure'!$A$2:$C$51,2),IF(ISNUMBER($BM45),VLOOKUP($BM45,'Event Structure'!$A$2:$C$51,2),"")))</f>
        <v>1163</v>
      </c>
      <c r="BQ45" s="21" t="str">
        <f ca="1">TEXT(IF(ISNUMBER($BK45),VLOOKUP($BK45,'Event Structure'!$A$2:$C$51,3)+$BO$1,IF(AND(ISNUMBER($BJ45),ISNUMBER($BL45)),VLOOKUP($BL45,'Event Structure'!$A$2:$C$51,3)+$BP$1,IF(ISNUMBER($BM45),VLOOKUP($BM45,'Event Structure'!$A$2:$C$51,3)+$BP$1,""))),"##.00")</f>
        <v>35.19</v>
      </c>
      <c r="BR45" t="str">
        <f t="shared" ca="1" si="5"/>
        <v>&lt;ATHLETE birthdate="1999-01-31" firstname="Lana" lastname="Longpre" gender="F" nation="CAN" athleteid="5045" &gt; &lt;ENTRIES&gt; &lt;ENTRY entrytime="00:00:35.19" eventid="1143" /&gt; &lt;ENTRY entrytime="00:00:35.19" eventid="1163" /&gt; &lt;/ENTRIES&gt; &lt;/ATHLETE&gt;</v>
      </c>
    </row>
    <row r="46" spans="1:70">
      <c r="A46" s="3" t="s">
        <v>163</v>
      </c>
      <c r="B46" s="3" t="s">
        <v>164</v>
      </c>
      <c r="C46" s="4" t="s">
        <v>77</v>
      </c>
      <c r="D46" s="5">
        <v>1999</v>
      </c>
      <c r="E46" s="5">
        <v>1</v>
      </c>
      <c r="F46" s="5">
        <v>31</v>
      </c>
      <c r="G46" s="47" t="s">
        <v>87</v>
      </c>
      <c r="H46" s="6"/>
      <c r="I46" s="6"/>
      <c r="J46" s="6"/>
      <c r="K46" s="6"/>
      <c r="L46" s="6"/>
      <c r="M46" s="6"/>
      <c r="N46" s="6"/>
      <c r="O46" s="6"/>
      <c r="P46" s="7"/>
      <c r="Q46" s="7"/>
      <c r="R46" s="6"/>
      <c r="S46" s="6"/>
      <c r="T46" s="8"/>
      <c r="U46" s="8"/>
      <c r="V46" s="8"/>
      <c r="W46" s="8"/>
      <c r="X46" s="8"/>
      <c r="Y46" s="8"/>
      <c r="Z46" s="8"/>
      <c r="AA46" s="8"/>
      <c r="AB46" s="8"/>
      <c r="AC46" s="8"/>
      <c r="AD46" s="9"/>
      <c r="AE46" s="9"/>
      <c r="AF46" s="9"/>
      <c r="AG46" s="9"/>
      <c r="AH46" s="9"/>
      <c r="AI46" s="9"/>
      <c r="AJ46" s="9"/>
      <c r="AK46" s="9"/>
      <c r="AL46" s="9"/>
      <c r="AM46" s="9" t="s">
        <v>80</v>
      </c>
      <c r="AN46" s="10"/>
      <c r="AO46" s="10"/>
      <c r="AP46" s="10"/>
      <c r="AQ46" s="10"/>
      <c r="AR46" s="10"/>
      <c r="AS46" s="10"/>
      <c r="AT46" s="10"/>
      <c r="AU46" s="10"/>
      <c r="AV46" s="10"/>
      <c r="AW46" s="10" t="s">
        <v>80</v>
      </c>
      <c r="AX46" s="7"/>
      <c r="AY46" s="7"/>
      <c r="AZ46" s="7"/>
      <c r="BA46" s="7"/>
      <c r="BB46" s="7"/>
      <c r="BC46" s="7"/>
      <c r="BD46" s="7"/>
      <c r="BE46" s="7">
        <v>4</v>
      </c>
      <c r="BF46" s="22">
        <f t="shared" si="0"/>
        <v>3</v>
      </c>
      <c r="BG46" s="13"/>
      <c r="BH46" s="21">
        <f t="shared" si="1"/>
        <v>5046</v>
      </c>
      <c r="BI46" s="23" t="str">
        <f t="shared" si="2"/>
        <v>1999-01-31</v>
      </c>
      <c r="BJ46" s="21" t="str">
        <f t="shared" si="6"/>
        <v/>
      </c>
      <c r="BK46" s="21" t="str">
        <f t="shared" ca="1" si="3"/>
        <v/>
      </c>
      <c r="BL46" s="21">
        <f t="shared" si="7"/>
        <v>32</v>
      </c>
      <c r="BM46" s="21">
        <f t="shared" ca="1" si="4"/>
        <v>42</v>
      </c>
      <c r="BN46" s="21">
        <f>IF(ISNUMBER($BJ46),VLOOKUP($BJ46,'Event Structure'!$A$2:$C$51,2),IF(ISNUMBER($BL46),VLOOKUP($BL46,'Event Structure'!$A$2:$C$51,2),""))</f>
        <v>1145</v>
      </c>
      <c r="BO46" s="21" t="str">
        <f>TEXT(IF(ISNUMBER($BJ46),VLOOKUP($BJ46,'Event Structure'!$A$2:$C$51,3)+$BO$1,IF(ISNUMBER($BL46),VLOOKUP($BL46,'Event Structure'!$A$2:$C$51,3)+$BP$1,"")),"##.00")</f>
        <v>33.69</v>
      </c>
      <c r="BP46" s="21">
        <f ca="1">IF(ISNUMBER($BK46),VLOOKUP($BK46,'Event Structure'!$A$2:$C$51,2),IF(AND(ISNUMBER($BJ46),ISNUMBER($BL46)),VLOOKUP($BL46,'Event Structure'!$A$2:$C$51,2),IF(ISNUMBER($BM46),VLOOKUP($BM46,'Event Structure'!$A$2:$C$51,2),"")))</f>
        <v>1165</v>
      </c>
      <c r="BQ46" s="21" t="str">
        <f ca="1">TEXT(IF(ISNUMBER($BK46),VLOOKUP($BK46,'Event Structure'!$A$2:$C$51,3)+$BO$1,IF(AND(ISNUMBER($BJ46),ISNUMBER($BL46)),VLOOKUP($BL46,'Event Structure'!$A$2:$C$51,3)+$BP$1,IF(ISNUMBER($BM46),VLOOKUP($BM46,'Event Structure'!$A$2:$C$51,3)+$BP$1,""))),"##.00")</f>
        <v>33.69</v>
      </c>
      <c r="BR46" t="str">
        <f t="shared" ca="1" si="5"/>
        <v>&lt;ATHLETE birthdate="1999-01-31" firstname="Maurice" lastname="Moss" gender="M" nation="CAN" athleteid="5046" &gt; &lt;ENTRIES&gt; &lt;ENTRY entrytime="00:00:33.69" eventid="1145" /&gt; &lt;ENTRY entrytime="00:00:33.69" eventid="1165" /&gt; &lt;/ENTRIES&gt; &lt;/ATHLETE&gt;</v>
      </c>
    </row>
    <row r="47" spans="1:70">
      <c r="A47" s="3" t="s">
        <v>165</v>
      </c>
      <c r="B47" s="3" t="s">
        <v>166</v>
      </c>
      <c r="C47" s="4" t="s">
        <v>79</v>
      </c>
      <c r="D47" s="5">
        <v>1999</v>
      </c>
      <c r="E47" s="5">
        <v>1</v>
      </c>
      <c r="F47" s="5">
        <v>31</v>
      </c>
      <c r="G47" s="47" t="s">
        <v>90</v>
      </c>
      <c r="H47" s="6"/>
      <c r="I47" s="6"/>
      <c r="J47" s="6"/>
      <c r="K47" s="6"/>
      <c r="L47" s="6"/>
      <c r="M47" s="6"/>
      <c r="N47" s="6"/>
      <c r="O47" s="6"/>
      <c r="P47" s="7"/>
      <c r="Q47" s="7"/>
      <c r="R47" s="6"/>
      <c r="S47" s="6"/>
      <c r="T47" s="8"/>
      <c r="U47" s="8"/>
      <c r="V47" s="8"/>
      <c r="W47" s="8"/>
      <c r="X47" s="8"/>
      <c r="Y47" s="8"/>
      <c r="Z47" s="8"/>
      <c r="AA47" s="8"/>
      <c r="AB47" s="8"/>
      <c r="AC47" s="8"/>
      <c r="AD47" s="9"/>
      <c r="AE47" s="9"/>
      <c r="AF47" s="9"/>
      <c r="AG47" s="9"/>
      <c r="AH47" s="9"/>
      <c r="AI47" s="9"/>
      <c r="AJ47" s="9"/>
      <c r="AK47" s="9"/>
      <c r="AL47" s="9" t="s">
        <v>80</v>
      </c>
      <c r="AM47" s="9"/>
      <c r="AN47" s="10"/>
      <c r="AO47" s="10"/>
      <c r="AP47" s="10"/>
      <c r="AQ47" s="10"/>
      <c r="AR47" s="10"/>
      <c r="AS47" s="10"/>
      <c r="AT47" s="10"/>
      <c r="AU47" s="10"/>
      <c r="AV47" s="10" t="s">
        <v>80</v>
      </c>
      <c r="AW47" s="10"/>
      <c r="AX47" s="7"/>
      <c r="AY47" s="7"/>
      <c r="AZ47" s="7"/>
      <c r="BA47" s="7"/>
      <c r="BB47" s="7"/>
      <c r="BC47" s="7"/>
      <c r="BD47" s="7">
        <v>4</v>
      </c>
      <c r="BE47" s="7"/>
      <c r="BF47" s="22">
        <f t="shared" si="0"/>
        <v>3</v>
      </c>
      <c r="BG47" s="13"/>
      <c r="BH47" s="21">
        <f t="shared" si="1"/>
        <v>5047</v>
      </c>
      <c r="BI47" s="23" t="str">
        <f t="shared" si="2"/>
        <v>1999-01-31</v>
      </c>
      <c r="BJ47" s="21" t="str">
        <f t="shared" si="6"/>
        <v/>
      </c>
      <c r="BK47" s="21" t="str">
        <f t="shared" ca="1" si="3"/>
        <v/>
      </c>
      <c r="BL47" s="21">
        <f t="shared" si="7"/>
        <v>31</v>
      </c>
      <c r="BM47" s="21">
        <f t="shared" ca="1" si="4"/>
        <v>41</v>
      </c>
      <c r="BN47" s="21">
        <f>IF(ISNUMBER($BJ47),VLOOKUP($BJ47,'Event Structure'!$A$2:$C$51,2),IF(ISNUMBER($BL47),VLOOKUP($BL47,'Event Structure'!$A$2:$C$51,2),""))</f>
        <v>1143</v>
      </c>
      <c r="BO47" s="21" t="str">
        <f>TEXT(IF(ISNUMBER($BJ47),VLOOKUP($BJ47,'Event Structure'!$A$2:$C$51,3)+$BO$1,IF(ISNUMBER($BL47),VLOOKUP($BL47,'Event Structure'!$A$2:$C$51,3)+$BP$1,"")),"##.00")</f>
        <v>35.69</v>
      </c>
      <c r="BP47" s="21">
        <f ca="1">IF(ISNUMBER($BK47),VLOOKUP($BK47,'Event Structure'!$A$2:$C$51,2),IF(AND(ISNUMBER($BJ47),ISNUMBER($BL47)),VLOOKUP($BL47,'Event Structure'!$A$2:$C$51,2),IF(ISNUMBER($BM47),VLOOKUP($BM47,'Event Structure'!$A$2:$C$51,2),"")))</f>
        <v>1163</v>
      </c>
      <c r="BQ47" s="21" t="str">
        <f ca="1">TEXT(IF(ISNUMBER($BK47),VLOOKUP($BK47,'Event Structure'!$A$2:$C$51,3)+$BO$1,IF(AND(ISNUMBER($BJ47),ISNUMBER($BL47)),VLOOKUP($BL47,'Event Structure'!$A$2:$C$51,3)+$BP$1,IF(ISNUMBER($BM47),VLOOKUP($BM47,'Event Structure'!$A$2:$C$51,3)+$BP$1,""))),"##.00")</f>
        <v>35.69</v>
      </c>
      <c r="BR47" t="str">
        <f t="shared" ca="1" si="5"/>
        <v>&lt;ATHLETE birthdate="1999-01-31" firstname="Nora" lastname="Niff" gender="F" nation="CAN" athleteid="5047" &gt; &lt;ENTRIES&gt; &lt;ENTRY entrytime="00:00:35.69" eventid="1143" /&gt; &lt;ENTRY entrytime="00:00:35.69" eventid="1163" /&gt; &lt;/ENTRIES&gt; &lt;/ATHLETE&gt;</v>
      </c>
    </row>
    <row r="48" spans="1:70">
      <c r="A48" s="3"/>
      <c r="B48" s="3"/>
      <c r="C48" s="4"/>
      <c r="D48" s="5"/>
      <c r="E48" s="5"/>
      <c r="F48" s="5"/>
      <c r="G48" s="47"/>
      <c r="H48" s="6"/>
      <c r="I48" s="6"/>
      <c r="J48" s="6"/>
      <c r="K48" s="6"/>
      <c r="L48" s="6"/>
      <c r="M48" s="6"/>
      <c r="N48" s="6"/>
      <c r="O48" s="6"/>
      <c r="P48" s="7"/>
      <c r="Q48" s="7"/>
      <c r="R48" s="6"/>
      <c r="S48" s="6"/>
      <c r="T48" s="8"/>
      <c r="U48" s="8"/>
      <c r="V48" s="8"/>
      <c r="W48" s="8"/>
      <c r="X48" s="8"/>
      <c r="Y48" s="8"/>
      <c r="Z48" s="8"/>
      <c r="AA48" s="8"/>
      <c r="AB48" s="8"/>
      <c r="AC48" s="8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7"/>
      <c r="AY48" s="7"/>
      <c r="AZ48" s="7"/>
      <c r="BA48" s="7"/>
      <c r="BB48" s="7"/>
      <c r="BC48" s="7"/>
      <c r="BD48" s="7"/>
      <c r="BE48" s="7"/>
      <c r="BF48" s="22">
        <f t="shared" si="0"/>
        <v>0</v>
      </c>
      <c r="BG48" s="13"/>
      <c r="BH48" s="21" t="str">
        <f t="shared" si="1"/>
        <v/>
      </c>
      <c r="BI48" s="23" t="str">
        <f t="shared" si="2"/>
        <v/>
      </c>
      <c r="BJ48" s="21" t="str">
        <f t="shared" si="6"/>
        <v/>
      </c>
      <c r="BK48" s="21" t="str">
        <f t="shared" ca="1" si="3"/>
        <v/>
      </c>
      <c r="BL48" s="21" t="str">
        <f t="shared" si="7"/>
        <v/>
      </c>
      <c r="BM48" s="21" t="str">
        <f t="shared" ca="1" si="4"/>
        <v/>
      </c>
      <c r="BN48" s="21" t="str">
        <f>IF(ISNUMBER($BJ48),VLOOKUP($BJ48,'Event Structure'!$A$2:$C$51,2),IF(ISNUMBER($BL48),VLOOKUP($BL48,'Event Structure'!$A$2:$C$51,2),""))</f>
        <v/>
      </c>
      <c r="BO48" s="21" t="str">
        <f>TEXT(IF(ISNUMBER($BJ48),VLOOKUP($BJ48,'Event Structure'!$A$2:$C$51,3)+$BO$1,IF(ISNUMBER($BL48),VLOOKUP($BL48,'Event Structure'!$A$2:$C$51,3)+$BP$1,"")),"##.00")</f>
        <v/>
      </c>
      <c r="BP48" s="21" t="str">
        <f ca="1">IF(ISNUMBER($BK48),VLOOKUP($BK48,'Event Structure'!$A$2:$C$51,2),IF(AND(ISNUMBER($BJ48),ISNUMBER($BL48)),VLOOKUP($BL48,'Event Structure'!$A$2:$C$51,2),IF(ISNUMBER($BM48),VLOOKUP($BM48,'Event Structure'!$A$2:$C$51,2),"")))</f>
        <v/>
      </c>
      <c r="BQ48" s="21" t="str">
        <f ca="1">TEXT(IF(ISNUMBER($BK48),VLOOKUP($BK48,'Event Structure'!$A$2:$C$51,3)+$BO$1,IF(AND(ISNUMBER($BJ48),ISNUMBER($BL48)),VLOOKUP($BL48,'Event Structure'!$A$2:$C$51,3)+$BP$1,IF(ISNUMBER($BM48),VLOOKUP($BM48,'Event Structure'!$A$2:$C$51,3)+$BP$1,""))),"##.00")</f>
        <v/>
      </c>
      <c r="BR48" t="str">
        <f t="shared" si="5"/>
        <v/>
      </c>
    </row>
    <row r="49" spans="1:70">
      <c r="A49" s="3"/>
      <c r="B49" s="3"/>
      <c r="C49" s="4"/>
      <c r="D49" s="5"/>
      <c r="E49" s="5"/>
      <c r="F49" s="5"/>
      <c r="G49" s="47"/>
      <c r="H49" s="6"/>
      <c r="I49" s="6"/>
      <c r="J49" s="6"/>
      <c r="K49" s="6"/>
      <c r="L49" s="6"/>
      <c r="M49" s="6"/>
      <c r="N49" s="6"/>
      <c r="O49" s="6"/>
      <c r="P49" s="7"/>
      <c r="Q49" s="7"/>
      <c r="R49" s="6"/>
      <c r="S49" s="6"/>
      <c r="T49" s="8"/>
      <c r="U49" s="8"/>
      <c r="V49" s="8"/>
      <c r="W49" s="8"/>
      <c r="X49" s="8"/>
      <c r="Y49" s="8"/>
      <c r="Z49" s="8"/>
      <c r="AA49" s="8"/>
      <c r="AB49" s="8"/>
      <c r="AC49" s="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7"/>
      <c r="AY49" s="7"/>
      <c r="AZ49" s="7"/>
      <c r="BA49" s="7"/>
      <c r="BB49" s="7"/>
      <c r="BC49" s="7"/>
      <c r="BD49" s="7"/>
      <c r="BE49" s="7"/>
      <c r="BF49" s="22">
        <f t="shared" si="0"/>
        <v>0</v>
      </c>
      <c r="BG49" s="13"/>
      <c r="BH49" s="21" t="str">
        <f t="shared" si="1"/>
        <v/>
      </c>
      <c r="BI49" s="23" t="str">
        <f t="shared" si="2"/>
        <v/>
      </c>
      <c r="BJ49" s="21" t="str">
        <f t="shared" si="6"/>
        <v/>
      </c>
      <c r="BK49" s="21" t="str">
        <f t="shared" ca="1" si="3"/>
        <v/>
      </c>
      <c r="BL49" s="21" t="str">
        <f t="shared" si="7"/>
        <v/>
      </c>
      <c r="BM49" s="21" t="str">
        <f t="shared" ca="1" si="4"/>
        <v/>
      </c>
      <c r="BN49" s="21" t="str">
        <f>IF(ISNUMBER($BJ49),VLOOKUP($BJ49,'Event Structure'!$A$2:$C$51,2),IF(ISNUMBER($BL49),VLOOKUP($BL49,'Event Structure'!$A$2:$C$51,2),""))</f>
        <v/>
      </c>
      <c r="BO49" s="21" t="str">
        <f>TEXT(IF(ISNUMBER($BJ49),VLOOKUP($BJ49,'Event Structure'!$A$2:$C$51,3)+$BO$1,IF(ISNUMBER($BL49),VLOOKUP($BL49,'Event Structure'!$A$2:$C$51,3)+$BP$1,"")),"##.00")</f>
        <v/>
      </c>
      <c r="BP49" s="21" t="str">
        <f ca="1">IF(ISNUMBER($BK49),VLOOKUP($BK49,'Event Structure'!$A$2:$C$51,2),IF(AND(ISNUMBER($BJ49),ISNUMBER($BL49)),VLOOKUP($BL49,'Event Structure'!$A$2:$C$51,2),IF(ISNUMBER($BM49),VLOOKUP($BM49,'Event Structure'!$A$2:$C$51,2),"")))</f>
        <v/>
      </c>
      <c r="BQ49" s="21" t="str">
        <f ca="1">TEXT(IF(ISNUMBER($BK49),VLOOKUP($BK49,'Event Structure'!$A$2:$C$51,3)+$BO$1,IF(AND(ISNUMBER($BJ49),ISNUMBER($BL49)),VLOOKUP($BL49,'Event Structure'!$A$2:$C$51,3)+$BP$1,IF(ISNUMBER($BM49),VLOOKUP($BM49,'Event Structure'!$A$2:$C$51,3)+$BP$1,""))),"##.00")</f>
        <v/>
      </c>
      <c r="BR49" t="str">
        <f t="shared" si="5"/>
        <v/>
      </c>
    </row>
    <row r="50" spans="1:70">
      <c r="A50" s="3"/>
      <c r="B50" s="3"/>
      <c r="C50" s="4"/>
      <c r="D50" s="5"/>
      <c r="E50" s="5"/>
      <c r="F50" s="5"/>
      <c r="G50" s="47"/>
      <c r="H50" s="6"/>
      <c r="I50" s="6"/>
      <c r="J50" s="6"/>
      <c r="K50" s="6"/>
      <c r="L50" s="6"/>
      <c r="M50" s="6"/>
      <c r="N50" s="6"/>
      <c r="O50" s="6"/>
      <c r="P50" s="7"/>
      <c r="Q50" s="7"/>
      <c r="R50" s="6"/>
      <c r="S50" s="6"/>
      <c r="T50" s="8"/>
      <c r="U50" s="8"/>
      <c r="V50" s="8"/>
      <c r="W50" s="8"/>
      <c r="X50" s="8"/>
      <c r="Y50" s="8"/>
      <c r="Z50" s="8"/>
      <c r="AA50" s="8"/>
      <c r="AB50" s="8"/>
      <c r="AC50" s="8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7"/>
      <c r="AY50" s="7"/>
      <c r="AZ50" s="7"/>
      <c r="BA50" s="7"/>
      <c r="BB50" s="7"/>
      <c r="BC50" s="7"/>
      <c r="BD50" s="7"/>
      <c r="BE50" s="7"/>
      <c r="BF50" s="22">
        <f t="shared" si="0"/>
        <v>0</v>
      </c>
      <c r="BG50" s="13"/>
      <c r="BH50" s="21" t="str">
        <f t="shared" si="1"/>
        <v/>
      </c>
      <c r="BI50" s="23" t="str">
        <f t="shared" si="2"/>
        <v/>
      </c>
      <c r="BJ50" s="21" t="str">
        <f t="shared" si="6"/>
        <v/>
      </c>
      <c r="BK50" s="21" t="str">
        <f t="shared" ca="1" si="3"/>
        <v/>
      </c>
      <c r="BL50" s="21" t="str">
        <f t="shared" si="7"/>
        <v/>
      </c>
      <c r="BM50" s="21" t="str">
        <f t="shared" ca="1" si="4"/>
        <v/>
      </c>
      <c r="BN50" s="21" t="str">
        <f>IF(ISNUMBER($BJ50),VLOOKUP($BJ50,'Event Structure'!$A$2:$C$51,2),IF(ISNUMBER($BL50),VLOOKUP($BL50,'Event Structure'!$A$2:$C$51,2),""))</f>
        <v/>
      </c>
      <c r="BO50" s="21" t="str">
        <f>TEXT(IF(ISNUMBER($BJ50),VLOOKUP($BJ50,'Event Structure'!$A$2:$C$51,3)+$BO$1,IF(ISNUMBER($BL50),VLOOKUP($BL50,'Event Structure'!$A$2:$C$51,3)+$BP$1,"")),"##.00")</f>
        <v/>
      </c>
      <c r="BP50" s="21" t="str">
        <f ca="1">IF(ISNUMBER($BK50),VLOOKUP($BK50,'Event Structure'!$A$2:$C$51,2),IF(AND(ISNUMBER($BJ50),ISNUMBER($BL50)),VLOOKUP($BL50,'Event Structure'!$A$2:$C$51,2),IF(ISNUMBER($BM50),VLOOKUP($BM50,'Event Structure'!$A$2:$C$51,2),"")))</f>
        <v/>
      </c>
      <c r="BQ50" s="21" t="str">
        <f ca="1">TEXT(IF(ISNUMBER($BK50),VLOOKUP($BK50,'Event Structure'!$A$2:$C$51,3)+$BO$1,IF(AND(ISNUMBER($BJ50),ISNUMBER($BL50)),VLOOKUP($BL50,'Event Structure'!$A$2:$C$51,3)+$BP$1,IF(ISNUMBER($BM50),VLOOKUP($BM50,'Event Structure'!$A$2:$C$51,3)+$BP$1,""))),"##.00")</f>
        <v/>
      </c>
      <c r="BR50" t="str">
        <f t="shared" si="5"/>
        <v/>
      </c>
    </row>
    <row r="51" spans="1:70">
      <c r="A51" s="3"/>
      <c r="B51" s="3"/>
      <c r="C51" s="4"/>
      <c r="D51" s="5"/>
      <c r="E51" s="5"/>
      <c r="F51" s="5"/>
      <c r="G51" s="47"/>
      <c r="H51" s="6"/>
      <c r="I51" s="6"/>
      <c r="J51" s="6"/>
      <c r="K51" s="6"/>
      <c r="L51" s="6"/>
      <c r="M51" s="6"/>
      <c r="N51" s="6"/>
      <c r="O51" s="6"/>
      <c r="P51" s="7"/>
      <c r="Q51" s="7"/>
      <c r="R51" s="6"/>
      <c r="S51" s="6"/>
      <c r="T51" s="8"/>
      <c r="U51" s="8"/>
      <c r="V51" s="8"/>
      <c r="W51" s="8"/>
      <c r="X51" s="8"/>
      <c r="Y51" s="8"/>
      <c r="Z51" s="8"/>
      <c r="AA51" s="8"/>
      <c r="AB51" s="8"/>
      <c r="AC51" s="8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7"/>
      <c r="AY51" s="7"/>
      <c r="AZ51" s="7"/>
      <c r="BA51" s="7"/>
      <c r="BB51" s="7"/>
      <c r="BC51" s="7"/>
      <c r="BD51" s="7"/>
      <c r="BE51" s="7"/>
      <c r="BF51" s="22">
        <f t="shared" si="0"/>
        <v>0</v>
      </c>
      <c r="BG51" s="13"/>
      <c r="BH51" s="21" t="str">
        <f t="shared" si="1"/>
        <v/>
      </c>
      <c r="BI51" s="23" t="str">
        <f t="shared" si="2"/>
        <v/>
      </c>
      <c r="BJ51" s="21" t="str">
        <f t="shared" si="6"/>
        <v/>
      </c>
      <c r="BK51" s="21" t="str">
        <f t="shared" ca="1" si="3"/>
        <v/>
      </c>
      <c r="BL51" s="21" t="str">
        <f t="shared" si="7"/>
        <v/>
      </c>
      <c r="BM51" s="21" t="str">
        <f t="shared" ca="1" si="4"/>
        <v/>
      </c>
      <c r="BN51" s="21" t="str">
        <f>IF(ISNUMBER($BJ51),VLOOKUP($BJ51,'Event Structure'!$A$2:$C$51,2),IF(ISNUMBER($BL51),VLOOKUP($BL51,'Event Structure'!$A$2:$C$51,2),""))</f>
        <v/>
      </c>
      <c r="BO51" s="21" t="str">
        <f>TEXT(IF(ISNUMBER($BJ51),VLOOKUP($BJ51,'Event Structure'!$A$2:$C$51,3)+$BO$1,IF(ISNUMBER($BL51),VLOOKUP($BL51,'Event Structure'!$A$2:$C$51,3)+$BP$1,"")),"##.00")</f>
        <v/>
      </c>
      <c r="BP51" s="21" t="str">
        <f ca="1">IF(ISNUMBER($BK51),VLOOKUP($BK51,'Event Structure'!$A$2:$C$51,2),IF(AND(ISNUMBER($BJ51),ISNUMBER($BL51)),VLOOKUP($BL51,'Event Structure'!$A$2:$C$51,2),IF(ISNUMBER($BM51),VLOOKUP($BM51,'Event Structure'!$A$2:$C$51,2),"")))</f>
        <v/>
      </c>
      <c r="BQ51" s="21" t="str">
        <f ca="1">TEXT(IF(ISNUMBER($BK51),VLOOKUP($BK51,'Event Structure'!$A$2:$C$51,3)+$BO$1,IF(AND(ISNUMBER($BJ51),ISNUMBER($BL51)),VLOOKUP($BL51,'Event Structure'!$A$2:$C$51,3)+$BP$1,IF(ISNUMBER($BM51),VLOOKUP($BM51,'Event Structure'!$A$2:$C$51,3)+$BP$1,""))),"##.00")</f>
        <v/>
      </c>
      <c r="BR51" t="str">
        <f t="shared" si="5"/>
        <v/>
      </c>
    </row>
    <row r="52" spans="1:70">
      <c r="A52" s="3"/>
      <c r="B52" s="3"/>
      <c r="C52" s="4"/>
      <c r="D52" s="5"/>
      <c r="E52" s="5"/>
      <c r="F52" s="5"/>
      <c r="G52" s="47"/>
      <c r="H52" s="6"/>
      <c r="I52" s="6"/>
      <c r="J52" s="6"/>
      <c r="K52" s="6"/>
      <c r="L52" s="6"/>
      <c r="M52" s="6"/>
      <c r="N52" s="6"/>
      <c r="O52" s="6"/>
      <c r="P52" s="7"/>
      <c r="Q52" s="7"/>
      <c r="R52" s="6"/>
      <c r="S52" s="6"/>
      <c r="T52" s="8"/>
      <c r="U52" s="8"/>
      <c r="V52" s="8"/>
      <c r="W52" s="8"/>
      <c r="X52" s="8"/>
      <c r="Y52" s="8"/>
      <c r="Z52" s="8"/>
      <c r="AA52" s="8"/>
      <c r="AB52" s="8"/>
      <c r="AC52" s="8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7"/>
      <c r="AY52" s="7"/>
      <c r="AZ52" s="7"/>
      <c r="BA52" s="7"/>
      <c r="BB52" s="7"/>
      <c r="BC52" s="7"/>
      <c r="BD52" s="7"/>
      <c r="BE52" s="7"/>
      <c r="BF52" s="22">
        <f t="shared" si="0"/>
        <v>0</v>
      </c>
      <c r="BG52" s="13"/>
      <c r="BH52" s="21" t="str">
        <f t="shared" si="1"/>
        <v/>
      </c>
      <c r="BI52" s="23" t="str">
        <f t="shared" si="2"/>
        <v/>
      </c>
      <c r="BJ52" s="21" t="str">
        <f t="shared" si="6"/>
        <v/>
      </c>
      <c r="BK52" s="21" t="str">
        <f t="shared" ca="1" si="3"/>
        <v/>
      </c>
      <c r="BL52" s="21" t="str">
        <f t="shared" si="7"/>
        <v/>
      </c>
      <c r="BM52" s="21" t="str">
        <f t="shared" ca="1" si="4"/>
        <v/>
      </c>
      <c r="BN52" s="21" t="str">
        <f>IF(ISNUMBER($BJ52),VLOOKUP($BJ52,'Event Structure'!$A$2:$C$51,2),IF(ISNUMBER($BL52),VLOOKUP($BL52,'Event Structure'!$A$2:$C$51,2),""))</f>
        <v/>
      </c>
      <c r="BO52" s="21" t="str">
        <f>TEXT(IF(ISNUMBER($BJ52),VLOOKUP($BJ52,'Event Structure'!$A$2:$C$51,3)+$BO$1,IF(ISNUMBER($BL52),VLOOKUP($BL52,'Event Structure'!$A$2:$C$51,3)+$BP$1,"")),"##.00")</f>
        <v/>
      </c>
      <c r="BP52" s="21" t="str">
        <f ca="1">IF(ISNUMBER($BK52),VLOOKUP($BK52,'Event Structure'!$A$2:$C$51,2),IF(AND(ISNUMBER($BJ52),ISNUMBER($BL52)),VLOOKUP($BL52,'Event Structure'!$A$2:$C$51,2),IF(ISNUMBER($BM52),VLOOKUP($BM52,'Event Structure'!$A$2:$C$51,2),"")))</f>
        <v/>
      </c>
      <c r="BQ52" s="21" t="str">
        <f ca="1">TEXT(IF(ISNUMBER($BK52),VLOOKUP($BK52,'Event Structure'!$A$2:$C$51,3)+$BO$1,IF(AND(ISNUMBER($BJ52),ISNUMBER($BL52)),VLOOKUP($BL52,'Event Structure'!$A$2:$C$51,3)+$BP$1,IF(ISNUMBER($BM52),VLOOKUP($BM52,'Event Structure'!$A$2:$C$51,3)+$BP$1,""))),"##.00")</f>
        <v/>
      </c>
      <c r="BR52" t="str">
        <f t="shared" si="5"/>
        <v/>
      </c>
    </row>
    <row r="53" spans="1:70">
      <c r="A53" s="3"/>
      <c r="B53" s="3"/>
      <c r="C53" s="4"/>
      <c r="D53" s="5"/>
      <c r="E53" s="5"/>
      <c r="F53" s="5"/>
      <c r="G53" s="47"/>
      <c r="H53" s="6"/>
      <c r="I53" s="6"/>
      <c r="J53" s="6"/>
      <c r="K53" s="6"/>
      <c r="L53" s="6"/>
      <c r="M53" s="6"/>
      <c r="N53" s="6"/>
      <c r="O53" s="6"/>
      <c r="P53" s="7"/>
      <c r="Q53" s="7"/>
      <c r="R53" s="6"/>
      <c r="S53" s="6"/>
      <c r="T53" s="8"/>
      <c r="U53" s="8"/>
      <c r="V53" s="8"/>
      <c r="W53" s="8"/>
      <c r="X53" s="8"/>
      <c r="Y53" s="8"/>
      <c r="Z53" s="8"/>
      <c r="AA53" s="8"/>
      <c r="AB53" s="8"/>
      <c r="AC53" s="8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7"/>
      <c r="AY53" s="7"/>
      <c r="AZ53" s="7"/>
      <c r="BA53" s="7"/>
      <c r="BB53" s="7"/>
      <c r="BC53" s="7"/>
      <c r="BD53" s="7"/>
      <c r="BE53" s="7"/>
      <c r="BF53" s="22">
        <f t="shared" si="0"/>
        <v>0</v>
      </c>
      <c r="BG53" s="13"/>
      <c r="BH53" s="21" t="str">
        <f t="shared" si="1"/>
        <v/>
      </c>
      <c r="BI53" s="23" t="str">
        <f t="shared" si="2"/>
        <v/>
      </c>
      <c r="BJ53" s="21" t="str">
        <f t="shared" si="6"/>
        <v/>
      </c>
      <c r="BK53" s="21" t="str">
        <f t="shared" ca="1" si="3"/>
        <v/>
      </c>
      <c r="BL53" s="21" t="str">
        <f t="shared" si="7"/>
        <v/>
      </c>
      <c r="BM53" s="21" t="str">
        <f t="shared" ca="1" si="4"/>
        <v/>
      </c>
      <c r="BN53" s="21" t="str">
        <f>IF(ISNUMBER($BJ53),VLOOKUP($BJ53,'Event Structure'!$A$2:$C$51,2),IF(ISNUMBER($BL53),VLOOKUP($BL53,'Event Structure'!$A$2:$C$51,2),""))</f>
        <v/>
      </c>
      <c r="BO53" s="21" t="str">
        <f>TEXT(IF(ISNUMBER($BJ53),VLOOKUP($BJ53,'Event Structure'!$A$2:$C$51,3)+$BO$1,IF(ISNUMBER($BL53),VLOOKUP($BL53,'Event Structure'!$A$2:$C$51,3)+$BP$1,"")),"##.00")</f>
        <v/>
      </c>
      <c r="BP53" s="21" t="str">
        <f ca="1">IF(ISNUMBER($BK53),VLOOKUP($BK53,'Event Structure'!$A$2:$C$51,2),IF(AND(ISNUMBER($BJ53),ISNUMBER($BL53)),VLOOKUP($BL53,'Event Structure'!$A$2:$C$51,2),IF(ISNUMBER($BM53),VLOOKUP($BM53,'Event Structure'!$A$2:$C$51,2),"")))</f>
        <v/>
      </c>
      <c r="BQ53" s="21" t="str">
        <f ca="1">TEXT(IF(ISNUMBER($BK53),VLOOKUP($BK53,'Event Structure'!$A$2:$C$51,3)+$BO$1,IF(AND(ISNUMBER($BJ53),ISNUMBER($BL53)),VLOOKUP($BL53,'Event Structure'!$A$2:$C$51,3)+$BP$1,IF(ISNUMBER($BM53),VLOOKUP($BM53,'Event Structure'!$A$2:$C$51,3)+$BP$1,""))),"##.00")</f>
        <v/>
      </c>
      <c r="BR53" t="str">
        <f t="shared" si="5"/>
        <v/>
      </c>
    </row>
    <row r="54" spans="1:70">
      <c r="A54" s="3"/>
      <c r="B54" s="3"/>
      <c r="C54" s="4"/>
      <c r="D54" s="5"/>
      <c r="E54" s="5"/>
      <c r="F54" s="5"/>
      <c r="G54" s="47"/>
      <c r="H54" s="6"/>
      <c r="I54" s="6"/>
      <c r="J54" s="6"/>
      <c r="K54" s="6"/>
      <c r="L54" s="6"/>
      <c r="M54" s="6"/>
      <c r="N54" s="6"/>
      <c r="O54" s="6"/>
      <c r="P54" s="7"/>
      <c r="Q54" s="7"/>
      <c r="R54" s="6"/>
      <c r="S54" s="6"/>
      <c r="T54" s="8"/>
      <c r="U54" s="8"/>
      <c r="V54" s="8"/>
      <c r="W54" s="8"/>
      <c r="X54" s="8"/>
      <c r="Y54" s="8"/>
      <c r="Z54" s="8"/>
      <c r="AA54" s="8"/>
      <c r="AB54" s="8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7"/>
      <c r="AY54" s="7"/>
      <c r="AZ54" s="7"/>
      <c r="BA54" s="7"/>
      <c r="BB54" s="7"/>
      <c r="BC54" s="7"/>
      <c r="BD54" s="7"/>
      <c r="BE54" s="7"/>
      <c r="BF54" s="22">
        <f t="shared" si="0"/>
        <v>0</v>
      </c>
      <c r="BG54" s="13"/>
      <c r="BH54" s="21" t="str">
        <f t="shared" si="1"/>
        <v/>
      </c>
      <c r="BI54" s="23" t="str">
        <f t="shared" si="2"/>
        <v/>
      </c>
      <c r="BJ54" s="21" t="str">
        <f t="shared" si="6"/>
        <v/>
      </c>
      <c r="BK54" s="21" t="str">
        <f t="shared" ca="1" si="3"/>
        <v/>
      </c>
      <c r="BL54" s="21" t="str">
        <f t="shared" si="7"/>
        <v/>
      </c>
      <c r="BM54" s="21" t="str">
        <f t="shared" ca="1" si="4"/>
        <v/>
      </c>
      <c r="BN54" s="21" t="str">
        <f>IF(ISNUMBER($BJ54),VLOOKUP($BJ54,'Event Structure'!$A$2:$C$51,2),IF(ISNUMBER($BL54),VLOOKUP($BL54,'Event Structure'!$A$2:$C$51,2),""))</f>
        <v/>
      </c>
      <c r="BO54" s="21" t="str">
        <f>TEXT(IF(ISNUMBER($BJ54),VLOOKUP($BJ54,'Event Structure'!$A$2:$C$51,3)+$BO$1,IF(ISNUMBER($BL54),VLOOKUP($BL54,'Event Structure'!$A$2:$C$51,3)+$BP$1,"")),"##.00")</f>
        <v/>
      </c>
      <c r="BP54" s="21" t="str">
        <f ca="1">IF(ISNUMBER($BK54),VLOOKUP($BK54,'Event Structure'!$A$2:$C$51,2),IF(AND(ISNUMBER($BJ54),ISNUMBER($BL54)),VLOOKUP($BL54,'Event Structure'!$A$2:$C$51,2),IF(ISNUMBER($BM54),VLOOKUP($BM54,'Event Structure'!$A$2:$C$51,2),"")))</f>
        <v/>
      </c>
      <c r="BQ54" s="21" t="str">
        <f ca="1">TEXT(IF(ISNUMBER($BK54),VLOOKUP($BK54,'Event Structure'!$A$2:$C$51,3)+$BO$1,IF(AND(ISNUMBER($BJ54),ISNUMBER($BL54)),VLOOKUP($BL54,'Event Structure'!$A$2:$C$51,3)+$BP$1,IF(ISNUMBER($BM54),VLOOKUP($BM54,'Event Structure'!$A$2:$C$51,3)+$BP$1,""))),"##.00")</f>
        <v/>
      </c>
      <c r="BR54" t="str">
        <f t="shared" si="5"/>
        <v/>
      </c>
    </row>
    <row r="55" spans="1:70">
      <c r="A55" s="3"/>
      <c r="B55" s="3"/>
      <c r="C55" s="4"/>
      <c r="D55" s="5"/>
      <c r="E55" s="5"/>
      <c r="F55" s="5"/>
      <c r="G55" s="47"/>
      <c r="H55" s="6"/>
      <c r="I55" s="6"/>
      <c r="J55" s="6"/>
      <c r="K55" s="6"/>
      <c r="L55" s="6"/>
      <c r="M55" s="6"/>
      <c r="N55" s="6"/>
      <c r="O55" s="6"/>
      <c r="P55" s="7"/>
      <c r="Q55" s="7"/>
      <c r="R55" s="6"/>
      <c r="S55" s="6"/>
      <c r="T55" s="8"/>
      <c r="U55" s="8"/>
      <c r="V55" s="8"/>
      <c r="W55" s="8"/>
      <c r="X55" s="8"/>
      <c r="Y55" s="8"/>
      <c r="Z55" s="8"/>
      <c r="AA55" s="8"/>
      <c r="AB55" s="8"/>
      <c r="AC55" s="8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7"/>
      <c r="AY55" s="7"/>
      <c r="AZ55" s="7"/>
      <c r="BA55" s="7"/>
      <c r="BB55" s="7"/>
      <c r="BC55" s="7"/>
      <c r="BD55" s="7"/>
      <c r="BE55" s="7"/>
      <c r="BF55" s="22">
        <f t="shared" si="0"/>
        <v>0</v>
      </c>
      <c r="BG55" s="13"/>
      <c r="BH55" s="21" t="str">
        <f t="shared" si="1"/>
        <v/>
      </c>
      <c r="BI55" s="23" t="str">
        <f t="shared" si="2"/>
        <v/>
      </c>
      <c r="BJ55" s="21" t="str">
        <f t="shared" si="6"/>
        <v/>
      </c>
      <c r="BK55" s="21" t="str">
        <f t="shared" ca="1" si="3"/>
        <v/>
      </c>
      <c r="BL55" s="21" t="str">
        <f t="shared" si="7"/>
        <v/>
      </c>
      <c r="BM55" s="21" t="str">
        <f t="shared" ca="1" si="4"/>
        <v/>
      </c>
      <c r="BN55" s="21" t="str">
        <f>IF(ISNUMBER($BJ55),VLOOKUP($BJ55,'Event Structure'!$A$2:$C$51,2),IF(ISNUMBER($BL55),VLOOKUP($BL55,'Event Structure'!$A$2:$C$51,2),""))</f>
        <v/>
      </c>
      <c r="BO55" s="21" t="str">
        <f>TEXT(IF(ISNUMBER($BJ55),VLOOKUP($BJ55,'Event Structure'!$A$2:$C$51,3)+$BO$1,IF(ISNUMBER($BL55),VLOOKUP($BL55,'Event Structure'!$A$2:$C$51,3)+$BP$1,"")),"##.00")</f>
        <v/>
      </c>
      <c r="BP55" s="21" t="str">
        <f ca="1">IF(ISNUMBER($BK55),VLOOKUP($BK55,'Event Structure'!$A$2:$C$51,2),IF(AND(ISNUMBER($BJ55),ISNUMBER($BL55)),VLOOKUP($BL55,'Event Structure'!$A$2:$C$51,2),IF(ISNUMBER($BM55),VLOOKUP($BM55,'Event Structure'!$A$2:$C$51,2),"")))</f>
        <v/>
      </c>
      <c r="BQ55" s="21" t="str">
        <f ca="1">TEXT(IF(ISNUMBER($BK55),VLOOKUP($BK55,'Event Structure'!$A$2:$C$51,3)+$BO$1,IF(AND(ISNUMBER($BJ55),ISNUMBER($BL55)),VLOOKUP($BL55,'Event Structure'!$A$2:$C$51,3)+$BP$1,IF(ISNUMBER($BM55),VLOOKUP($BM55,'Event Structure'!$A$2:$C$51,3)+$BP$1,""))),"##.00")</f>
        <v/>
      </c>
      <c r="BR55" t="str">
        <f t="shared" si="5"/>
        <v/>
      </c>
    </row>
    <row r="56" spans="1:70">
      <c r="A56" s="3"/>
      <c r="B56" s="3"/>
      <c r="C56" s="4"/>
      <c r="D56" s="5"/>
      <c r="E56" s="5"/>
      <c r="F56" s="5"/>
      <c r="G56" s="47"/>
      <c r="H56" s="6"/>
      <c r="I56" s="6"/>
      <c r="J56" s="6"/>
      <c r="K56" s="6"/>
      <c r="L56" s="6"/>
      <c r="M56" s="6"/>
      <c r="N56" s="6"/>
      <c r="O56" s="6"/>
      <c r="P56" s="7"/>
      <c r="Q56" s="7"/>
      <c r="R56" s="6"/>
      <c r="S56" s="6"/>
      <c r="T56" s="8"/>
      <c r="U56" s="8"/>
      <c r="V56" s="8"/>
      <c r="W56" s="8"/>
      <c r="X56" s="8"/>
      <c r="Y56" s="8"/>
      <c r="Z56" s="8"/>
      <c r="AA56" s="8"/>
      <c r="AB56" s="8"/>
      <c r="AC56" s="8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7"/>
      <c r="AY56" s="7"/>
      <c r="AZ56" s="7"/>
      <c r="BA56" s="7"/>
      <c r="BB56" s="7"/>
      <c r="BC56" s="7"/>
      <c r="BD56" s="7"/>
      <c r="BE56" s="7"/>
      <c r="BF56" s="22">
        <f t="shared" si="0"/>
        <v>0</v>
      </c>
      <c r="BG56" s="13"/>
      <c r="BH56" s="21" t="str">
        <f t="shared" si="1"/>
        <v/>
      </c>
      <c r="BI56" s="23" t="str">
        <f t="shared" si="2"/>
        <v/>
      </c>
      <c r="BJ56" s="21" t="str">
        <f t="shared" si="6"/>
        <v/>
      </c>
      <c r="BK56" s="21" t="str">
        <f t="shared" ca="1" si="3"/>
        <v/>
      </c>
      <c r="BL56" s="21" t="str">
        <f t="shared" si="7"/>
        <v/>
      </c>
      <c r="BM56" s="21" t="str">
        <f t="shared" ca="1" si="4"/>
        <v/>
      </c>
      <c r="BN56" s="21" t="str">
        <f>IF(ISNUMBER($BJ56),VLOOKUP($BJ56,'Event Structure'!$A$2:$C$51,2),IF(ISNUMBER($BL56),VLOOKUP($BL56,'Event Structure'!$A$2:$C$51,2),""))</f>
        <v/>
      </c>
      <c r="BO56" s="21" t="str">
        <f>TEXT(IF(ISNUMBER($BJ56),VLOOKUP($BJ56,'Event Structure'!$A$2:$C$51,3)+$BO$1,IF(ISNUMBER($BL56),VLOOKUP($BL56,'Event Structure'!$A$2:$C$51,3)+$BP$1,"")),"##.00")</f>
        <v/>
      </c>
      <c r="BP56" s="21" t="str">
        <f ca="1">IF(ISNUMBER($BK56),VLOOKUP($BK56,'Event Structure'!$A$2:$C$51,2),IF(AND(ISNUMBER($BJ56),ISNUMBER($BL56)),VLOOKUP($BL56,'Event Structure'!$A$2:$C$51,2),IF(ISNUMBER($BM56),VLOOKUP($BM56,'Event Structure'!$A$2:$C$51,2),"")))</f>
        <v/>
      </c>
      <c r="BQ56" s="21" t="str">
        <f ca="1">TEXT(IF(ISNUMBER($BK56),VLOOKUP($BK56,'Event Structure'!$A$2:$C$51,3)+$BO$1,IF(AND(ISNUMBER($BJ56),ISNUMBER($BL56)),VLOOKUP($BL56,'Event Structure'!$A$2:$C$51,3)+$BP$1,IF(ISNUMBER($BM56),VLOOKUP($BM56,'Event Structure'!$A$2:$C$51,3)+$BP$1,""))),"##.00")</f>
        <v/>
      </c>
      <c r="BR56" t="str">
        <f t="shared" si="5"/>
        <v/>
      </c>
    </row>
    <row r="57" spans="1:70">
      <c r="A57" s="3"/>
      <c r="B57" s="3"/>
      <c r="C57" s="4"/>
      <c r="D57" s="5"/>
      <c r="E57" s="5"/>
      <c r="F57" s="5"/>
      <c r="G57" s="47"/>
      <c r="H57" s="6"/>
      <c r="I57" s="6"/>
      <c r="J57" s="6"/>
      <c r="K57" s="6"/>
      <c r="L57" s="6"/>
      <c r="M57" s="6"/>
      <c r="N57" s="6"/>
      <c r="O57" s="6"/>
      <c r="P57" s="7"/>
      <c r="Q57" s="7"/>
      <c r="R57" s="6"/>
      <c r="S57" s="6"/>
      <c r="T57" s="8"/>
      <c r="U57" s="8"/>
      <c r="V57" s="8"/>
      <c r="W57" s="8"/>
      <c r="X57" s="8"/>
      <c r="Y57" s="8"/>
      <c r="Z57" s="8"/>
      <c r="AA57" s="8"/>
      <c r="AB57" s="8"/>
      <c r="AC57" s="8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7"/>
      <c r="AY57" s="7"/>
      <c r="AZ57" s="7"/>
      <c r="BA57" s="7"/>
      <c r="BB57" s="7"/>
      <c r="BC57" s="7"/>
      <c r="BD57" s="7"/>
      <c r="BE57" s="7"/>
      <c r="BF57" s="22">
        <f t="shared" si="0"/>
        <v>0</v>
      </c>
      <c r="BG57" s="13"/>
      <c r="BH57" s="21" t="str">
        <f t="shared" si="1"/>
        <v/>
      </c>
      <c r="BI57" s="23" t="str">
        <f t="shared" si="2"/>
        <v/>
      </c>
      <c r="BJ57" s="21" t="str">
        <f t="shared" si="6"/>
        <v/>
      </c>
      <c r="BK57" s="21" t="str">
        <f t="shared" ca="1" si="3"/>
        <v/>
      </c>
      <c r="BL57" s="21" t="str">
        <f t="shared" si="7"/>
        <v/>
      </c>
      <c r="BM57" s="21" t="str">
        <f t="shared" ca="1" si="4"/>
        <v/>
      </c>
      <c r="BN57" s="21" t="str">
        <f>IF(ISNUMBER($BJ57),VLOOKUP($BJ57,'Event Structure'!$A$2:$C$51,2),IF(ISNUMBER($BL57),VLOOKUP($BL57,'Event Structure'!$A$2:$C$51,2),""))</f>
        <v/>
      </c>
      <c r="BO57" s="21" t="str">
        <f>TEXT(IF(ISNUMBER($BJ57),VLOOKUP($BJ57,'Event Structure'!$A$2:$C$51,3)+$BO$1,IF(ISNUMBER($BL57),VLOOKUP($BL57,'Event Structure'!$A$2:$C$51,3)+$BP$1,"")),"##.00")</f>
        <v/>
      </c>
      <c r="BP57" s="21" t="str">
        <f ca="1">IF(ISNUMBER($BK57),VLOOKUP($BK57,'Event Structure'!$A$2:$C$51,2),IF(AND(ISNUMBER($BJ57),ISNUMBER($BL57)),VLOOKUP($BL57,'Event Structure'!$A$2:$C$51,2),IF(ISNUMBER($BM57),VLOOKUP($BM57,'Event Structure'!$A$2:$C$51,2),"")))</f>
        <v/>
      </c>
      <c r="BQ57" s="21" t="str">
        <f ca="1">TEXT(IF(ISNUMBER($BK57),VLOOKUP($BK57,'Event Structure'!$A$2:$C$51,3)+$BO$1,IF(AND(ISNUMBER($BJ57),ISNUMBER($BL57)),VLOOKUP($BL57,'Event Structure'!$A$2:$C$51,3)+$BP$1,IF(ISNUMBER($BM57),VLOOKUP($BM57,'Event Structure'!$A$2:$C$51,3)+$BP$1,""))),"##.00")</f>
        <v/>
      </c>
      <c r="BR57" t="str">
        <f t="shared" si="5"/>
        <v/>
      </c>
    </row>
    <row r="58" spans="1:70">
      <c r="A58" s="3"/>
      <c r="B58" s="3"/>
      <c r="C58" s="4"/>
      <c r="D58" s="5"/>
      <c r="E58" s="5"/>
      <c r="F58" s="5"/>
      <c r="G58" s="47"/>
      <c r="H58" s="6"/>
      <c r="I58" s="6"/>
      <c r="J58" s="6"/>
      <c r="K58" s="6"/>
      <c r="L58" s="6"/>
      <c r="M58" s="6"/>
      <c r="N58" s="6"/>
      <c r="O58" s="6"/>
      <c r="P58" s="7"/>
      <c r="Q58" s="7"/>
      <c r="R58" s="6"/>
      <c r="S58" s="6"/>
      <c r="T58" s="8"/>
      <c r="U58" s="8"/>
      <c r="V58" s="8"/>
      <c r="W58" s="8"/>
      <c r="X58" s="8"/>
      <c r="Y58" s="8"/>
      <c r="Z58" s="8"/>
      <c r="AA58" s="8"/>
      <c r="AB58" s="8"/>
      <c r="AC58" s="8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7"/>
      <c r="AY58" s="7"/>
      <c r="AZ58" s="7"/>
      <c r="BA58" s="7"/>
      <c r="BB58" s="7"/>
      <c r="BC58" s="7"/>
      <c r="BD58" s="7"/>
      <c r="BE58" s="7"/>
      <c r="BF58" s="22">
        <f t="shared" si="0"/>
        <v>0</v>
      </c>
      <c r="BG58" s="13"/>
      <c r="BH58" s="21" t="str">
        <f t="shared" si="1"/>
        <v/>
      </c>
      <c r="BI58" s="23" t="str">
        <f t="shared" si="2"/>
        <v/>
      </c>
      <c r="BJ58" s="21" t="str">
        <f t="shared" si="6"/>
        <v/>
      </c>
      <c r="BK58" s="21" t="str">
        <f t="shared" ca="1" si="3"/>
        <v/>
      </c>
      <c r="BL58" s="21" t="str">
        <f t="shared" si="7"/>
        <v/>
      </c>
      <c r="BM58" s="21" t="str">
        <f t="shared" ca="1" si="4"/>
        <v/>
      </c>
      <c r="BN58" s="21" t="str">
        <f>IF(ISNUMBER($BJ58),VLOOKUP($BJ58,'Event Structure'!$A$2:$C$51,2),IF(ISNUMBER($BL58),VLOOKUP($BL58,'Event Structure'!$A$2:$C$51,2),""))</f>
        <v/>
      </c>
      <c r="BO58" s="21" t="str">
        <f>TEXT(IF(ISNUMBER($BJ58),VLOOKUP($BJ58,'Event Structure'!$A$2:$C$51,3)+$BO$1,IF(ISNUMBER($BL58),VLOOKUP($BL58,'Event Structure'!$A$2:$C$51,3)+$BP$1,"")),"##.00")</f>
        <v/>
      </c>
      <c r="BP58" s="21" t="str">
        <f ca="1">IF(ISNUMBER($BK58),VLOOKUP($BK58,'Event Structure'!$A$2:$C$51,2),IF(AND(ISNUMBER($BJ58),ISNUMBER($BL58)),VLOOKUP($BL58,'Event Structure'!$A$2:$C$51,2),IF(ISNUMBER($BM58),VLOOKUP($BM58,'Event Structure'!$A$2:$C$51,2),"")))</f>
        <v/>
      </c>
      <c r="BQ58" s="21" t="str">
        <f ca="1">TEXT(IF(ISNUMBER($BK58),VLOOKUP($BK58,'Event Structure'!$A$2:$C$51,3)+$BO$1,IF(AND(ISNUMBER($BJ58),ISNUMBER($BL58)),VLOOKUP($BL58,'Event Structure'!$A$2:$C$51,3)+$BP$1,IF(ISNUMBER($BM58),VLOOKUP($BM58,'Event Structure'!$A$2:$C$51,3)+$BP$1,""))),"##.00")</f>
        <v/>
      </c>
      <c r="BR58" t="str">
        <f t="shared" si="5"/>
        <v/>
      </c>
    </row>
    <row r="59" spans="1:70">
      <c r="A59" s="3"/>
      <c r="B59" s="3"/>
      <c r="C59" s="4"/>
      <c r="D59" s="5"/>
      <c r="E59" s="5"/>
      <c r="F59" s="5"/>
      <c r="G59" s="47"/>
      <c r="H59" s="6"/>
      <c r="I59" s="6"/>
      <c r="J59" s="6"/>
      <c r="K59" s="6"/>
      <c r="L59" s="6"/>
      <c r="M59" s="6"/>
      <c r="N59" s="6"/>
      <c r="O59" s="6"/>
      <c r="P59" s="7"/>
      <c r="Q59" s="7"/>
      <c r="R59" s="6"/>
      <c r="S59" s="6"/>
      <c r="T59" s="8"/>
      <c r="U59" s="8"/>
      <c r="V59" s="8"/>
      <c r="W59" s="8"/>
      <c r="X59" s="8"/>
      <c r="Y59" s="8"/>
      <c r="Z59" s="8"/>
      <c r="AA59" s="8"/>
      <c r="AB59" s="8"/>
      <c r="AC59" s="8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7"/>
      <c r="AY59" s="7"/>
      <c r="AZ59" s="7"/>
      <c r="BA59" s="7"/>
      <c r="BB59" s="7"/>
      <c r="BC59" s="7"/>
      <c r="BD59" s="7"/>
      <c r="BE59" s="7"/>
      <c r="BF59" s="22">
        <f t="shared" si="0"/>
        <v>0</v>
      </c>
      <c r="BG59" s="13"/>
      <c r="BH59" s="21" t="str">
        <f t="shared" si="1"/>
        <v/>
      </c>
      <c r="BI59" s="23" t="str">
        <f t="shared" si="2"/>
        <v/>
      </c>
      <c r="BJ59" s="21" t="str">
        <f t="shared" si="6"/>
        <v/>
      </c>
      <c r="BK59" s="21" t="str">
        <f t="shared" ca="1" si="3"/>
        <v/>
      </c>
      <c r="BL59" s="21" t="str">
        <f t="shared" si="7"/>
        <v/>
      </c>
      <c r="BM59" s="21" t="str">
        <f t="shared" ca="1" si="4"/>
        <v/>
      </c>
      <c r="BN59" s="21" t="str">
        <f>IF(ISNUMBER($BJ59),VLOOKUP($BJ59,'Event Structure'!$A$2:$C$51,2),IF(ISNUMBER($BL59),VLOOKUP($BL59,'Event Structure'!$A$2:$C$51,2),""))</f>
        <v/>
      </c>
      <c r="BO59" s="21" t="str">
        <f>TEXT(IF(ISNUMBER($BJ59),VLOOKUP($BJ59,'Event Structure'!$A$2:$C$51,3)+$BO$1,IF(ISNUMBER($BL59),VLOOKUP($BL59,'Event Structure'!$A$2:$C$51,3)+$BP$1,"")),"##.00")</f>
        <v/>
      </c>
      <c r="BP59" s="21" t="str">
        <f ca="1">IF(ISNUMBER($BK59),VLOOKUP($BK59,'Event Structure'!$A$2:$C$51,2),IF(AND(ISNUMBER($BJ59),ISNUMBER($BL59)),VLOOKUP($BL59,'Event Structure'!$A$2:$C$51,2),IF(ISNUMBER($BM59),VLOOKUP($BM59,'Event Structure'!$A$2:$C$51,2),"")))</f>
        <v/>
      </c>
      <c r="BQ59" s="21" t="str">
        <f ca="1">TEXT(IF(ISNUMBER($BK59),VLOOKUP($BK59,'Event Structure'!$A$2:$C$51,3)+$BO$1,IF(AND(ISNUMBER($BJ59),ISNUMBER($BL59)),VLOOKUP($BL59,'Event Structure'!$A$2:$C$51,3)+$BP$1,IF(ISNUMBER($BM59),VLOOKUP($BM59,'Event Structure'!$A$2:$C$51,3)+$BP$1,""))),"##.00")</f>
        <v/>
      </c>
      <c r="BR59" t="str">
        <f t="shared" si="5"/>
        <v/>
      </c>
    </row>
    <row r="60" spans="1:70">
      <c r="A60" s="3"/>
      <c r="B60" s="3"/>
      <c r="C60" s="4"/>
      <c r="D60" s="5"/>
      <c r="E60" s="5"/>
      <c r="F60" s="5"/>
      <c r="G60" s="47"/>
      <c r="H60" s="6"/>
      <c r="I60" s="6"/>
      <c r="J60" s="6"/>
      <c r="K60" s="6"/>
      <c r="L60" s="6"/>
      <c r="M60" s="6"/>
      <c r="N60" s="6"/>
      <c r="O60" s="6"/>
      <c r="P60" s="7"/>
      <c r="Q60" s="7"/>
      <c r="R60" s="6"/>
      <c r="S60" s="6"/>
      <c r="T60" s="8"/>
      <c r="U60" s="8"/>
      <c r="V60" s="8"/>
      <c r="W60" s="8"/>
      <c r="X60" s="8"/>
      <c r="Y60" s="8"/>
      <c r="Z60" s="8"/>
      <c r="AA60" s="8"/>
      <c r="AB60" s="8"/>
      <c r="AC60" s="8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7"/>
      <c r="AY60" s="7"/>
      <c r="AZ60" s="7"/>
      <c r="BA60" s="7"/>
      <c r="BB60" s="7"/>
      <c r="BC60" s="7"/>
      <c r="BD60" s="7"/>
      <c r="BE60" s="7"/>
      <c r="BF60" s="22">
        <f t="shared" si="0"/>
        <v>0</v>
      </c>
      <c r="BG60" s="13"/>
      <c r="BH60" s="21" t="str">
        <f t="shared" si="1"/>
        <v/>
      </c>
      <c r="BI60" s="23" t="str">
        <f t="shared" si="2"/>
        <v/>
      </c>
      <c r="BJ60" s="21" t="str">
        <f t="shared" si="6"/>
        <v/>
      </c>
      <c r="BK60" s="21" t="str">
        <f t="shared" ca="1" si="3"/>
        <v/>
      </c>
      <c r="BL60" s="21" t="str">
        <f t="shared" si="7"/>
        <v/>
      </c>
      <c r="BM60" s="21" t="str">
        <f t="shared" ca="1" si="4"/>
        <v/>
      </c>
      <c r="BN60" s="21" t="str">
        <f>IF(ISNUMBER($BJ60),VLOOKUP($BJ60,'Event Structure'!$A$2:$C$51,2),IF(ISNUMBER($BL60),VLOOKUP($BL60,'Event Structure'!$A$2:$C$51,2),""))</f>
        <v/>
      </c>
      <c r="BO60" s="21" t="str">
        <f>TEXT(IF(ISNUMBER($BJ60),VLOOKUP($BJ60,'Event Structure'!$A$2:$C$51,3)+$BO$1,IF(ISNUMBER($BL60),VLOOKUP($BL60,'Event Structure'!$A$2:$C$51,3)+$BP$1,"")),"##.00")</f>
        <v/>
      </c>
      <c r="BP60" s="21" t="str">
        <f ca="1">IF(ISNUMBER($BK60),VLOOKUP($BK60,'Event Structure'!$A$2:$C$51,2),IF(AND(ISNUMBER($BJ60),ISNUMBER($BL60)),VLOOKUP($BL60,'Event Structure'!$A$2:$C$51,2),IF(ISNUMBER($BM60),VLOOKUP($BM60,'Event Structure'!$A$2:$C$51,2),"")))</f>
        <v/>
      </c>
      <c r="BQ60" s="21" t="str">
        <f ca="1">TEXT(IF(ISNUMBER($BK60),VLOOKUP($BK60,'Event Structure'!$A$2:$C$51,3)+$BO$1,IF(AND(ISNUMBER($BJ60),ISNUMBER($BL60)),VLOOKUP($BL60,'Event Structure'!$A$2:$C$51,3)+$BP$1,IF(ISNUMBER($BM60),VLOOKUP($BM60,'Event Structure'!$A$2:$C$51,3)+$BP$1,""))),"##.00")</f>
        <v/>
      </c>
      <c r="BR60" t="str">
        <f t="shared" si="5"/>
        <v/>
      </c>
    </row>
    <row r="61" spans="1:70">
      <c r="A61" s="3"/>
      <c r="B61" s="3"/>
      <c r="C61" s="4"/>
      <c r="D61" s="5"/>
      <c r="E61" s="5"/>
      <c r="F61" s="5"/>
      <c r="G61" s="47"/>
      <c r="H61" s="6"/>
      <c r="I61" s="6"/>
      <c r="J61" s="6"/>
      <c r="K61" s="6"/>
      <c r="L61" s="6"/>
      <c r="M61" s="6"/>
      <c r="N61" s="6"/>
      <c r="O61" s="6"/>
      <c r="P61" s="7"/>
      <c r="Q61" s="7"/>
      <c r="R61" s="6"/>
      <c r="S61" s="6"/>
      <c r="T61" s="8"/>
      <c r="U61" s="8"/>
      <c r="V61" s="8"/>
      <c r="W61" s="8"/>
      <c r="X61" s="8"/>
      <c r="Y61" s="8"/>
      <c r="Z61" s="8"/>
      <c r="AA61" s="8"/>
      <c r="AB61" s="8"/>
      <c r="AC61" s="8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7"/>
      <c r="AY61" s="7"/>
      <c r="AZ61" s="7"/>
      <c r="BA61" s="7"/>
      <c r="BB61" s="7"/>
      <c r="BC61" s="7"/>
      <c r="BD61" s="7"/>
      <c r="BE61" s="7"/>
      <c r="BF61" s="22">
        <f t="shared" si="0"/>
        <v>0</v>
      </c>
      <c r="BG61" s="13"/>
      <c r="BH61" s="21" t="str">
        <f t="shared" si="1"/>
        <v/>
      </c>
      <c r="BI61" s="23" t="str">
        <f t="shared" si="2"/>
        <v/>
      </c>
      <c r="BJ61" s="21" t="str">
        <f t="shared" si="6"/>
        <v/>
      </c>
      <c r="BK61" s="21" t="str">
        <f t="shared" ca="1" si="3"/>
        <v/>
      </c>
      <c r="BL61" s="21" t="str">
        <f t="shared" si="7"/>
        <v/>
      </c>
      <c r="BM61" s="21" t="str">
        <f t="shared" ca="1" si="4"/>
        <v/>
      </c>
      <c r="BN61" s="21" t="str">
        <f>IF(ISNUMBER($BJ61),VLOOKUP($BJ61,'Event Structure'!$A$2:$C$51,2),IF(ISNUMBER($BL61),VLOOKUP($BL61,'Event Structure'!$A$2:$C$51,2),""))</f>
        <v/>
      </c>
      <c r="BO61" s="21" t="str">
        <f>TEXT(IF(ISNUMBER($BJ61),VLOOKUP($BJ61,'Event Structure'!$A$2:$C$51,3)+$BO$1,IF(ISNUMBER($BL61),VLOOKUP($BL61,'Event Structure'!$A$2:$C$51,3)+$BP$1,"")),"##.00")</f>
        <v/>
      </c>
      <c r="BP61" s="21" t="str">
        <f ca="1">IF(ISNUMBER($BK61),VLOOKUP($BK61,'Event Structure'!$A$2:$C$51,2),IF(AND(ISNUMBER($BJ61),ISNUMBER($BL61)),VLOOKUP($BL61,'Event Structure'!$A$2:$C$51,2),IF(ISNUMBER($BM61),VLOOKUP($BM61,'Event Structure'!$A$2:$C$51,2),"")))</f>
        <v/>
      </c>
      <c r="BQ61" s="21" t="str">
        <f ca="1">TEXT(IF(ISNUMBER($BK61),VLOOKUP($BK61,'Event Structure'!$A$2:$C$51,3)+$BO$1,IF(AND(ISNUMBER($BJ61),ISNUMBER($BL61)),VLOOKUP($BL61,'Event Structure'!$A$2:$C$51,3)+$BP$1,IF(ISNUMBER($BM61),VLOOKUP($BM61,'Event Structure'!$A$2:$C$51,3)+$BP$1,""))),"##.00")</f>
        <v/>
      </c>
      <c r="BR61" t="str">
        <f t="shared" si="5"/>
        <v/>
      </c>
    </row>
    <row r="62" spans="1:70">
      <c r="A62" s="3"/>
      <c r="B62" s="3"/>
      <c r="C62" s="4"/>
      <c r="D62" s="5"/>
      <c r="E62" s="5"/>
      <c r="F62" s="5"/>
      <c r="G62" s="47"/>
      <c r="H62" s="6"/>
      <c r="I62" s="6"/>
      <c r="J62" s="6"/>
      <c r="K62" s="6"/>
      <c r="L62" s="6"/>
      <c r="M62" s="6"/>
      <c r="N62" s="6"/>
      <c r="O62" s="6"/>
      <c r="P62" s="7"/>
      <c r="Q62" s="7"/>
      <c r="R62" s="6"/>
      <c r="S62" s="6"/>
      <c r="T62" s="8"/>
      <c r="U62" s="8"/>
      <c r="V62" s="8"/>
      <c r="W62" s="8"/>
      <c r="X62" s="8"/>
      <c r="Y62" s="8"/>
      <c r="Z62" s="8"/>
      <c r="AA62" s="8"/>
      <c r="AB62" s="8"/>
      <c r="AC62" s="8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7"/>
      <c r="AY62" s="7"/>
      <c r="AZ62" s="7"/>
      <c r="BA62" s="7"/>
      <c r="BB62" s="7"/>
      <c r="BC62" s="7"/>
      <c r="BD62" s="7"/>
      <c r="BE62" s="7"/>
      <c r="BF62" s="22">
        <f t="shared" si="0"/>
        <v>0</v>
      </c>
      <c r="BG62" s="13"/>
      <c r="BH62" s="21" t="str">
        <f t="shared" si="1"/>
        <v/>
      </c>
      <c r="BI62" s="23" t="str">
        <f t="shared" si="2"/>
        <v/>
      </c>
      <c r="BJ62" s="21" t="str">
        <f t="shared" si="6"/>
        <v/>
      </c>
      <c r="BK62" s="21" t="str">
        <f t="shared" ca="1" si="3"/>
        <v/>
      </c>
      <c r="BL62" s="21" t="str">
        <f t="shared" si="7"/>
        <v/>
      </c>
      <c r="BM62" s="21" t="str">
        <f t="shared" ca="1" si="4"/>
        <v/>
      </c>
      <c r="BN62" s="21" t="str">
        <f>IF(ISNUMBER($BJ62),VLOOKUP($BJ62,'Event Structure'!$A$2:$C$51,2),IF(ISNUMBER($BL62),VLOOKUP($BL62,'Event Structure'!$A$2:$C$51,2),""))</f>
        <v/>
      </c>
      <c r="BO62" s="21" t="str">
        <f>TEXT(IF(ISNUMBER($BJ62),VLOOKUP($BJ62,'Event Structure'!$A$2:$C$51,3)+$BO$1,IF(ISNUMBER($BL62),VLOOKUP($BL62,'Event Structure'!$A$2:$C$51,3)+$BP$1,"")),"##.00")</f>
        <v/>
      </c>
      <c r="BP62" s="21" t="str">
        <f ca="1">IF(ISNUMBER($BK62),VLOOKUP($BK62,'Event Structure'!$A$2:$C$51,2),IF(AND(ISNUMBER($BJ62),ISNUMBER($BL62)),VLOOKUP($BL62,'Event Structure'!$A$2:$C$51,2),IF(ISNUMBER($BM62),VLOOKUP($BM62,'Event Structure'!$A$2:$C$51,2),"")))</f>
        <v/>
      </c>
      <c r="BQ62" s="21" t="str">
        <f ca="1">TEXT(IF(ISNUMBER($BK62),VLOOKUP($BK62,'Event Structure'!$A$2:$C$51,3)+$BO$1,IF(AND(ISNUMBER($BJ62),ISNUMBER($BL62)),VLOOKUP($BL62,'Event Structure'!$A$2:$C$51,3)+$BP$1,IF(ISNUMBER($BM62),VLOOKUP($BM62,'Event Structure'!$A$2:$C$51,3)+$BP$1,""))),"##.00")</f>
        <v/>
      </c>
      <c r="BR62" t="str">
        <f t="shared" si="5"/>
        <v/>
      </c>
    </row>
    <row r="63" spans="1:70">
      <c r="A63" s="3"/>
      <c r="B63" s="3"/>
      <c r="C63" s="4"/>
      <c r="D63" s="5"/>
      <c r="E63" s="5"/>
      <c r="F63" s="5"/>
      <c r="G63" s="47"/>
      <c r="H63" s="6"/>
      <c r="I63" s="6"/>
      <c r="J63" s="6"/>
      <c r="K63" s="6"/>
      <c r="L63" s="6"/>
      <c r="M63" s="6"/>
      <c r="N63" s="6"/>
      <c r="O63" s="6"/>
      <c r="P63" s="7"/>
      <c r="Q63" s="7"/>
      <c r="R63" s="6"/>
      <c r="S63" s="6"/>
      <c r="T63" s="8"/>
      <c r="U63" s="8"/>
      <c r="V63" s="8"/>
      <c r="W63" s="8"/>
      <c r="X63" s="8"/>
      <c r="Y63" s="8"/>
      <c r="Z63" s="8"/>
      <c r="AA63" s="8"/>
      <c r="AB63" s="8"/>
      <c r="AC63" s="8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7"/>
      <c r="AY63" s="7"/>
      <c r="AZ63" s="7"/>
      <c r="BA63" s="7"/>
      <c r="BB63" s="7"/>
      <c r="BC63" s="7"/>
      <c r="BD63" s="7"/>
      <c r="BE63" s="7"/>
      <c r="BF63" s="22">
        <f t="shared" si="0"/>
        <v>0</v>
      </c>
      <c r="BG63" s="13"/>
      <c r="BH63" s="21" t="str">
        <f t="shared" si="1"/>
        <v/>
      </c>
      <c r="BI63" s="23" t="str">
        <f t="shared" si="2"/>
        <v/>
      </c>
      <c r="BJ63" s="21" t="str">
        <f t="shared" si="6"/>
        <v/>
      </c>
      <c r="BK63" s="21" t="str">
        <f t="shared" ca="1" si="3"/>
        <v/>
      </c>
      <c r="BL63" s="21" t="str">
        <f t="shared" si="7"/>
        <v/>
      </c>
      <c r="BM63" s="21" t="str">
        <f t="shared" ca="1" si="4"/>
        <v/>
      </c>
      <c r="BN63" s="21" t="str">
        <f>IF(ISNUMBER($BJ63),VLOOKUP($BJ63,'Event Structure'!$A$2:$C$51,2),IF(ISNUMBER($BL63),VLOOKUP($BL63,'Event Structure'!$A$2:$C$51,2),""))</f>
        <v/>
      </c>
      <c r="BO63" s="21" t="str">
        <f>TEXT(IF(ISNUMBER($BJ63),VLOOKUP($BJ63,'Event Structure'!$A$2:$C$51,3)+$BO$1,IF(ISNUMBER($BL63),VLOOKUP($BL63,'Event Structure'!$A$2:$C$51,3)+$BP$1,"")),"##.00")</f>
        <v/>
      </c>
      <c r="BP63" s="21" t="str">
        <f ca="1">IF(ISNUMBER($BK63),VLOOKUP($BK63,'Event Structure'!$A$2:$C$51,2),IF(AND(ISNUMBER($BJ63),ISNUMBER($BL63)),VLOOKUP($BL63,'Event Structure'!$A$2:$C$51,2),IF(ISNUMBER($BM63),VLOOKUP($BM63,'Event Structure'!$A$2:$C$51,2),"")))</f>
        <v/>
      </c>
      <c r="BQ63" s="21" t="str">
        <f ca="1">TEXT(IF(ISNUMBER($BK63),VLOOKUP($BK63,'Event Structure'!$A$2:$C$51,3)+$BO$1,IF(AND(ISNUMBER($BJ63),ISNUMBER($BL63)),VLOOKUP($BL63,'Event Structure'!$A$2:$C$51,3)+$BP$1,IF(ISNUMBER($BM63),VLOOKUP($BM63,'Event Structure'!$A$2:$C$51,3)+$BP$1,""))),"##.00")</f>
        <v/>
      </c>
      <c r="BR63" t="str">
        <f t="shared" si="5"/>
        <v/>
      </c>
    </row>
    <row r="64" spans="1:70">
      <c r="A64" s="3"/>
      <c r="B64" s="3"/>
      <c r="C64" s="4"/>
      <c r="D64" s="5"/>
      <c r="E64" s="5"/>
      <c r="F64" s="5"/>
      <c r="G64" s="47"/>
      <c r="H64" s="6"/>
      <c r="I64" s="6"/>
      <c r="J64" s="6"/>
      <c r="K64" s="6"/>
      <c r="L64" s="6"/>
      <c r="M64" s="6"/>
      <c r="N64" s="6"/>
      <c r="O64" s="6"/>
      <c r="P64" s="7"/>
      <c r="Q64" s="7"/>
      <c r="R64" s="6"/>
      <c r="S64" s="6"/>
      <c r="T64" s="8"/>
      <c r="U64" s="8"/>
      <c r="V64" s="8"/>
      <c r="W64" s="8"/>
      <c r="X64" s="8"/>
      <c r="Y64" s="8"/>
      <c r="Z64" s="8"/>
      <c r="AA64" s="8"/>
      <c r="AB64" s="8"/>
      <c r="AC64" s="8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7"/>
      <c r="AY64" s="7"/>
      <c r="AZ64" s="7"/>
      <c r="BA64" s="7"/>
      <c r="BB64" s="7"/>
      <c r="BC64" s="7"/>
      <c r="BD64" s="7"/>
      <c r="BE64" s="7"/>
      <c r="BF64" s="22">
        <f t="shared" si="0"/>
        <v>0</v>
      </c>
      <c r="BG64" s="13"/>
      <c r="BH64" s="21" t="str">
        <f t="shared" si="1"/>
        <v/>
      </c>
      <c r="BI64" s="23" t="str">
        <f t="shared" si="2"/>
        <v/>
      </c>
      <c r="BJ64" s="21" t="str">
        <f t="shared" si="6"/>
        <v/>
      </c>
      <c r="BK64" s="21" t="str">
        <f t="shared" ca="1" si="3"/>
        <v/>
      </c>
      <c r="BL64" s="21" t="str">
        <f t="shared" si="7"/>
        <v/>
      </c>
      <c r="BM64" s="21" t="str">
        <f t="shared" ca="1" si="4"/>
        <v/>
      </c>
      <c r="BN64" s="21" t="str">
        <f>IF(ISNUMBER($BJ64),VLOOKUP($BJ64,'Event Structure'!$A$2:$C$51,2),IF(ISNUMBER($BL64),VLOOKUP($BL64,'Event Structure'!$A$2:$C$51,2),""))</f>
        <v/>
      </c>
      <c r="BO64" s="21" t="str">
        <f>TEXT(IF(ISNUMBER($BJ64),VLOOKUP($BJ64,'Event Structure'!$A$2:$C$51,3)+$BO$1,IF(ISNUMBER($BL64),VLOOKUP($BL64,'Event Structure'!$A$2:$C$51,3)+$BP$1,"")),"##.00")</f>
        <v/>
      </c>
      <c r="BP64" s="21" t="str">
        <f ca="1">IF(ISNUMBER($BK64),VLOOKUP($BK64,'Event Structure'!$A$2:$C$51,2),IF(AND(ISNUMBER($BJ64),ISNUMBER($BL64)),VLOOKUP($BL64,'Event Structure'!$A$2:$C$51,2),IF(ISNUMBER($BM64),VLOOKUP($BM64,'Event Structure'!$A$2:$C$51,2),"")))</f>
        <v/>
      </c>
      <c r="BQ64" s="21" t="str">
        <f ca="1">TEXT(IF(ISNUMBER($BK64),VLOOKUP($BK64,'Event Structure'!$A$2:$C$51,3)+$BO$1,IF(AND(ISNUMBER($BJ64),ISNUMBER($BL64)),VLOOKUP($BL64,'Event Structure'!$A$2:$C$51,3)+$BP$1,IF(ISNUMBER($BM64),VLOOKUP($BM64,'Event Structure'!$A$2:$C$51,3)+$BP$1,""))),"##.00")</f>
        <v/>
      </c>
      <c r="BR64" t="str">
        <f t="shared" si="5"/>
        <v/>
      </c>
    </row>
    <row r="65" spans="1:70">
      <c r="A65" s="3"/>
      <c r="B65" s="3"/>
      <c r="C65" s="4"/>
      <c r="D65" s="5"/>
      <c r="E65" s="5"/>
      <c r="F65" s="5"/>
      <c r="G65" s="47"/>
      <c r="H65" s="6"/>
      <c r="I65" s="6"/>
      <c r="J65" s="6"/>
      <c r="K65" s="6"/>
      <c r="L65" s="6"/>
      <c r="M65" s="6"/>
      <c r="N65" s="6"/>
      <c r="O65" s="6"/>
      <c r="P65" s="7"/>
      <c r="Q65" s="7"/>
      <c r="R65" s="6"/>
      <c r="S65" s="6"/>
      <c r="T65" s="8"/>
      <c r="U65" s="8"/>
      <c r="V65" s="8"/>
      <c r="W65" s="8"/>
      <c r="X65" s="8"/>
      <c r="Y65" s="8"/>
      <c r="Z65" s="8"/>
      <c r="AA65" s="8"/>
      <c r="AB65" s="8"/>
      <c r="AC65" s="8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7"/>
      <c r="AY65" s="7"/>
      <c r="AZ65" s="7"/>
      <c r="BA65" s="7"/>
      <c r="BB65" s="7"/>
      <c r="BC65" s="7"/>
      <c r="BD65" s="7"/>
      <c r="BE65" s="7"/>
      <c r="BF65" s="22">
        <f t="shared" si="0"/>
        <v>0</v>
      </c>
      <c r="BG65" s="13"/>
      <c r="BH65" s="21" t="str">
        <f t="shared" si="1"/>
        <v/>
      </c>
      <c r="BI65" s="23" t="str">
        <f t="shared" si="2"/>
        <v/>
      </c>
      <c r="BJ65" s="21" t="str">
        <f t="shared" si="6"/>
        <v/>
      </c>
      <c r="BK65" s="21" t="str">
        <f t="shared" ca="1" si="3"/>
        <v/>
      </c>
      <c r="BL65" s="21" t="str">
        <f t="shared" si="7"/>
        <v/>
      </c>
      <c r="BM65" s="21" t="str">
        <f t="shared" ca="1" si="4"/>
        <v/>
      </c>
      <c r="BN65" s="21" t="str">
        <f>IF(ISNUMBER($BJ65),VLOOKUP($BJ65,'Event Structure'!$A$2:$C$51,2),IF(ISNUMBER($BL65),VLOOKUP($BL65,'Event Structure'!$A$2:$C$51,2),""))</f>
        <v/>
      </c>
      <c r="BO65" s="21" t="str">
        <f>TEXT(IF(ISNUMBER($BJ65),VLOOKUP($BJ65,'Event Structure'!$A$2:$C$51,3)+$BO$1,IF(ISNUMBER($BL65),VLOOKUP($BL65,'Event Structure'!$A$2:$C$51,3)+$BP$1,"")),"##.00")</f>
        <v/>
      </c>
      <c r="BP65" s="21" t="str">
        <f ca="1">IF(ISNUMBER($BK65),VLOOKUP($BK65,'Event Structure'!$A$2:$C$51,2),IF(AND(ISNUMBER($BJ65),ISNUMBER($BL65)),VLOOKUP($BL65,'Event Structure'!$A$2:$C$51,2),IF(ISNUMBER($BM65),VLOOKUP($BM65,'Event Structure'!$A$2:$C$51,2),"")))</f>
        <v/>
      </c>
      <c r="BQ65" s="21" t="str">
        <f ca="1">TEXT(IF(ISNUMBER($BK65),VLOOKUP($BK65,'Event Structure'!$A$2:$C$51,3)+$BO$1,IF(AND(ISNUMBER($BJ65),ISNUMBER($BL65)),VLOOKUP($BL65,'Event Structure'!$A$2:$C$51,3)+$BP$1,IF(ISNUMBER($BM65),VLOOKUP($BM65,'Event Structure'!$A$2:$C$51,3)+$BP$1,""))),"##.00")</f>
        <v/>
      </c>
      <c r="BR65" t="str">
        <f t="shared" si="5"/>
        <v/>
      </c>
    </row>
    <row r="66" spans="1:70">
      <c r="A66" s="3"/>
      <c r="B66" s="3"/>
      <c r="C66" s="4"/>
      <c r="D66" s="5"/>
      <c r="E66" s="5"/>
      <c r="F66" s="5"/>
      <c r="G66" s="47"/>
      <c r="H66" s="6"/>
      <c r="I66" s="6"/>
      <c r="J66" s="6"/>
      <c r="K66" s="6"/>
      <c r="L66" s="6"/>
      <c r="M66" s="6"/>
      <c r="N66" s="6"/>
      <c r="O66" s="6"/>
      <c r="P66" s="7"/>
      <c r="Q66" s="7"/>
      <c r="R66" s="6"/>
      <c r="S66" s="6"/>
      <c r="T66" s="8"/>
      <c r="U66" s="8"/>
      <c r="V66" s="8"/>
      <c r="W66" s="8"/>
      <c r="X66" s="8"/>
      <c r="Y66" s="8"/>
      <c r="Z66" s="8"/>
      <c r="AA66" s="8"/>
      <c r="AB66" s="8"/>
      <c r="AC66" s="8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7"/>
      <c r="AY66" s="7"/>
      <c r="AZ66" s="7"/>
      <c r="BA66" s="7"/>
      <c r="BB66" s="7"/>
      <c r="BC66" s="7"/>
      <c r="BD66" s="7"/>
      <c r="BE66" s="7"/>
      <c r="BF66" s="22">
        <f t="shared" si="0"/>
        <v>0</v>
      </c>
      <c r="BG66" s="13"/>
      <c r="BH66" s="21" t="str">
        <f t="shared" si="1"/>
        <v/>
      </c>
      <c r="BI66" s="23" t="str">
        <f t="shared" si="2"/>
        <v/>
      </c>
      <c r="BJ66" s="21" t="str">
        <f t="shared" si="6"/>
        <v/>
      </c>
      <c r="BK66" s="21" t="str">
        <f t="shared" ca="1" si="3"/>
        <v/>
      </c>
      <c r="BL66" s="21" t="str">
        <f t="shared" si="7"/>
        <v/>
      </c>
      <c r="BM66" s="21" t="str">
        <f t="shared" ca="1" si="4"/>
        <v/>
      </c>
      <c r="BN66" s="21" t="str">
        <f>IF(ISNUMBER($BJ66),VLOOKUP($BJ66,'Event Structure'!$A$2:$C$51,2),IF(ISNUMBER($BL66),VLOOKUP($BL66,'Event Structure'!$A$2:$C$51,2),""))</f>
        <v/>
      </c>
      <c r="BO66" s="21" t="str">
        <f>TEXT(IF(ISNUMBER($BJ66),VLOOKUP($BJ66,'Event Structure'!$A$2:$C$51,3)+$BO$1,IF(ISNUMBER($BL66),VLOOKUP($BL66,'Event Structure'!$A$2:$C$51,3)+$BP$1,"")),"##.00")</f>
        <v/>
      </c>
      <c r="BP66" s="21" t="str">
        <f ca="1">IF(ISNUMBER($BK66),VLOOKUP($BK66,'Event Structure'!$A$2:$C$51,2),IF(AND(ISNUMBER($BJ66),ISNUMBER($BL66)),VLOOKUP($BL66,'Event Structure'!$A$2:$C$51,2),IF(ISNUMBER($BM66),VLOOKUP($BM66,'Event Structure'!$A$2:$C$51,2),"")))</f>
        <v/>
      </c>
      <c r="BQ66" s="21" t="str">
        <f ca="1">TEXT(IF(ISNUMBER($BK66),VLOOKUP($BK66,'Event Structure'!$A$2:$C$51,3)+$BO$1,IF(AND(ISNUMBER($BJ66),ISNUMBER($BL66)),VLOOKUP($BL66,'Event Structure'!$A$2:$C$51,3)+$BP$1,IF(ISNUMBER($BM66),VLOOKUP($BM66,'Event Structure'!$A$2:$C$51,3)+$BP$1,""))),"##.00")</f>
        <v/>
      </c>
      <c r="BR66" t="str">
        <f t="shared" si="5"/>
        <v/>
      </c>
    </row>
    <row r="67" spans="1:70">
      <c r="A67" s="3"/>
      <c r="B67" s="3"/>
      <c r="C67" s="4"/>
      <c r="D67" s="5"/>
      <c r="E67" s="5"/>
      <c r="F67" s="5"/>
      <c r="G67" s="47"/>
      <c r="H67" s="6"/>
      <c r="I67" s="6"/>
      <c r="J67" s="6"/>
      <c r="K67" s="6"/>
      <c r="L67" s="6"/>
      <c r="M67" s="6"/>
      <c r="N67" s="6"/>
      <c r="O67" s="6"/>
      <c r="P67" s="7"/>
      <c r="Q67" s="7"/>
      <c r="R67" s="6"/>
      <c r="S67" s="6"/>
      <c r="T67" s="8"/>
      <c r="U67" s="8"/>
      <c r="V67" s="8"/>
      <c r="W67" s="8"/>
      <c r="X67" s="8"/>
      <c r="Y67" s="8"/>
      <c r="Z67" s="8"/>
      <c r="AA67" s="8"/>
      <c r="AB67" s="8"/>
      <c r="AC67" s="8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7"/>
      <c r="AY67" s="7"/>
      <c r="AZ67" s="7"/>
      <c r="BA67" s="7"/>
      <c r="BB67" s="7"/>
      <c r="BC67" s="7"/>
      <c r="BD67" s="7"/>
      <c r="BE67" s="7"/>
      <c r="BF67" s="22">
        <f t="shared" si="0"/>
        <v>0</v>
      </c>
      <c r="BG67" s="13"/>
      <c r="BH67" s="21" t="str">
        <f t="shared" si="1"/>
        <v/>
      </c>
      <c r="BI67" s="23" t="str">
        <f t="shared" si="2"/>
        <v/>
      </c>
      <c r="BJ67" s="21" t="str">
        <f t="shared" si="6"/>
        <v/>
      </c>
      <c r="BK67" s="21" t="str">
        <f t="shared" ca="1" si="3"/>
        <v/>
      </c>
      <c r="BL67" s="21" t="str">
        <f t="shared" si="7"/>
        <v/>
      </c>
      <c r="BM67" s="21" t="str">
        <f t="shared" ca="1" si="4"/>
        <v/>
      </c>
      <c r="BN67" s="21" t="str">
        <f>IF(ISNUMBER($BJ67),VLOOKUP($BJ67,'Event Structure'!$A$2:$C$51,2),IF(ISNUMBER($BL67),VLOOKUP($BL67,'Event Structure'!$A$2:$C$51,2),""))</f>
        <v/>
      </c>
      <c r="BO67" s="21" t="str">
        <f>TEXT(IF(ISNUMBER($BJ67),VLOOKUP($BJ67,'Event Structure'!$A$2:$C$51,3)+$BO$1,IF(ISNUMBER($BL67),VLOOKUP($BL67,'Event Structure'!$A$2:$C$51,3)+$BP$1,"")),"##.00")</f>
        <v/>
      </c>
      <c r="BP67" s="21" t="str">
        <f ca="1">IF(ISNUMBER($BK67),VLOOKUP($BK67,'Event Structure'!$A$2:$C$51,2),IF(AND(ISNUMBER($BJ67),ISNUMBER($BL67)),VLOOKUP($BL67,'Event Structure'!$A$2:$C$51,2),IF(ISNUMBER($BM67),VLOOKUP($BM67,'Event Structure'!$A$2:$C$51,2),"")))</f>
        <v/>
      </c>
      <c r="BQ67" s="21" t="str">
        <f ca="1">TEXT(IF(ISNUMBER($BK67),VLOOKUP($BK67,'Event Structure'!$A$2:$C$51,3)+$BO$1,IF(AND(ISNUMBER($BJ67),ISNUMBER($BL67)),VLOOKUP($BL67,'Event Structure'!$A$2:$C$51,3)+$BP$1,IF(ISNUMBER($BM67),VLOOKUP($BM67,'Event Structure'!$A$2:$C$51,3)+$BP$1,""))),"##.00")</f>
        <v/>
      </c>
      <c r="BR67" t="str">
        <f t="shared" si="5"/>
        <v/>
      </c>
    </row>
    <row r="68" spans="1:70">
      <c r="A68" s="3"/>
      <c r="B68" s="3"/>
      <c r="C68" s="4"/>
      <c r="D68" s="5"/>
      <c r="E68" s="5"/>
      <c r="F68" s="5"/>
      <c r="G68" s="47"/>
      <c r="H68" s="6"/>
      <c r="I68" s="6"/>
      <c r="J68" s="6"/>
      <c r="K68" s="6"/>
      <c r="L68" s="6"/>
      <c r="M68" s="6"/>
      <c r="N68" s="6"/>
      <c r="O68" s="6"/>
      <c r="P68" s="7"/>
      <c r="Q68" s="7"/>
      <c r="R68" s="6"/>
      <c r="S68" s="6"/>
      <c r="T68" s="8"/>
      <c r="U68" s="8"/>
      <c r="V68" s="8"/>
      <c r="W68" s="8"/>
      <c r="X68" s="8"/>
      <c r="Y68" s="8"/>
      <c r="Z68" s="8"/>
      <c r="AA68" s="8"/>
      <c r="AB68" s="8"/>
      <c r="AC68" s="8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7"/>
      <c r="AY68" s="7"/>
      <c r="AZ68" s="7"/>
      <c r="BA68" s="7"/>
      <c r="BB68" s="7"/>
      <c r="BC68" s="7"/>
      <c r="BD68" s="7"/>
      <c r="BE68" s="7"/>
      <c r="BF68" s="22">
        <f t="shared" si="0"/>
        <v>0</v>
      </c>
      <c r="BG68" s="13"/>
      <c r="BH68" s="21" t="str">
        <f t="shared" si="1"/>
        <v/>
      </c>
      <c r="BI68" s="23" t="str">
        <f t="shared" si="2"/>
        <v/>
      </c>
      <c r="BJ68" s="21" t="str">
        <f t="shared" si="6"/>
        <v/>
      </c>
      <c r="BK68" s="21" t="str">
        <f t="shared" ca="1" si="3"/>
        <v/>
      </c>
      <c r="BL68" s="21" t="str">
        <f t="shared" si="7"/>
        <v/>
      </c>
      <c r="BM68" s="21" t="str">
        <f t="shared" ca="1" si="4"/>
        <v/>
      </c>
      <c r="BN68" s="21" t="str">
        <f>IF(ISNUMBER($BJ68),VLOOKUP($BJ68,'Event Structure'!$A$2:$C$51,2),IF(ISNUMBER($BL68),VLOOKUP($BL68,'Event Structure'!$A$2:$C$51,2),""))</f>
        <v/>
      </c>
      <c r="BO68" s="21" t="str">
        <f>TEXT(IF(ISNUMBER($BJ68),VLOOKUP($BJ68,'Event Structure'!$A$2:$C$51,3)+$BO$1,IF(ISNUMBER($BL68),VLOOKUP($BL68,'Event Structure'!$A$2:$C$51,3)+$BP$1,"")),"##.00")</f>
        <v/>
      </c>
      <c r="BP68" s="21" t="str">
        <f ca="1">IF(ISNUMBER($BK68),VLOOKUP($BK68,'Event Structure'!$A$2:$C$51,2),IF(AND(ISNUMBER($BJ68),ISNUMBER($BL68)),VLOOKUP($BL68,'Event Structure'!$A$2:$C$51,2),IF(ISNUMBER($BM68),VLOOKUP($BM68,'Event Structure'!$A$2:$C$51,2),"")))</f>
        <v/>
      </c>
      <c r="BQ68" s="21" t="str">
        <f ca="1">TEXT(IF(ISNUMBER($BK68),VLOOKUP($BK68,'Event Structure'!$A$2:$C$51,3)+$BO$1,IF(AND(ISNUMBER($BJ68),ISNUMBER($BL68)),VLOOKUP($BL68,'Event Structure'!$A$2:$C$51,3)+$BP$1,IF(ISNUMBER($BM68),VLOOKUP($BM68,'Event Structure'!$A$2:$C$51,3)+$BP$1,""))),"##.00")</f>
        <v/>
      </c>
      <c r="BR68" t="str">
        <f t="shared" si="5"/>
        <v/>
      </c>
    </row>
    <row r="69" spans="1:70">
      <c r="A69" s="3"/>
      <c r="B69" s="3"/>
      <c r="C69" s="4"/>
      <c r="D69" s="5"/>
      <c r="E69" s="5"/>
      <c r="F69" s="5"/>
      <c r="G69" s="47"/>
      <c r="H69" s="6"/>
      <c r="I69" s="6"/>
      <c r="J69" s="6"/>
      <c r="K69" s="6"/>
      <c r="L69" s="6"/>
      <c r="M69" s="6"/>
      <c r="N69" s="6"/>
      <c r="O69" s="6"/>
      <c r="P69" s="7"/>
      <c r="Q69" s="7"/>
      <c r="R69" s="6"/>
      <c r="S69" s="6"/>
      <c r="T69" s="8"/>
      <c r="U69" s="8"/>
      <c r="V69" s="8"/>
      <c r="W69" s="8"/>
      <c r="X69" s="8"/>
      <c r="Y69" s="8"/>
      <c r="Z69" s="8"/>
      <c r="AA69" s="8"/>
      <c r="AB69" s="8"/>
      <c r="AC69" s="8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7"/>
      <c r="AY69" s="7"/>
      <c r="AZ69" s="7"/>
      <c r="BA69" s="7"/>
      <c r="BB69" s="7"/>
      <c r="BC69" s="7"/>
      <c r="BD69" s="7"/>
      <c r="BE69" s="7"/>
      <c r="BF69" s="22">
        <f t="shared" si="0"/>
        <v>0</v>
      </c>
      <c r="BG69" s="13"/>
      <c r="BH69" s="21" t="str">
        <f t="shared" si="1"/>
        <v/>
      </c>
      <c r="BI69" s="23" t="str">
        <f t="shared" si="2"/>
        <v/>
      </c>
      <c r="BJ69" s="21" t="str">
        <f t="shared" si="6"/>
        <v/>
      </c>
      <c r="BK69" s="21" t="str">
        <f t="shared" ca="1" si="3"/>
        <v/>
      </c>
      <c r="BL69" s="21" t="str">
        <f t="shared" si="7"/>
        <v/>
      </c>
      <c r="BM69" s="21" t="str">
        <f t="shared" ca="1" si="4"/>
        <v/>
      </c>
      <c r="BN69" s="21" t="str">
        <f>IF(ISNUMBER($BJ69),VLOOKUP($BJ69,'Event Structure'!$A$2:$C$51,2),IF(ISNUMBER($BL69),VLOOKUP($BL69,'Event Structure'!$A$2:$C$51,2),""))</f>
        <v/>
      </c>
      <c r="BO69" s="21" t="str">
        <f>TEXT(IF(ISNUMBER($BJ69),VLOOKUP($BJ69,'Event Structure'!$A$2:$C$51,3)+$BO$1,IF(ISNUMBER($BL69),VLOOKUP($BL69,'Event Structure'!$A$2:$C$51,3)+$BP$1,"")),"##.00")</f>
        <v/>
      </c>
      <c r="BP69" s="21" t="str">
        <f ca="1">IF(ISNUMBER($BK69),VLOOKUP($BK69,'Event Structure'!$A$2:$C$51,2),IF(AND(ISNUMBER($BJ69),ISNUMBER($BL69)),VLOOKUP($BL69,'Event Structure'!$A$2:$C$51,2),IF(ISNUMBER($BM69),VLOOKUP($BM69,'Event Structure'!$A$2:$C$51,2),"")))</f>
        <v/>
      </c>
      <c r="BQ69" s="21" t="str">
        <f ca="1">TEXT(IF(ISNUMBER($BK69),VLOOKUP($BK69,'Event Structure'!$A$2:$C$51,3)+$BO$1,IF(AND(ISNUMBER($BJ69),ISNUMBER($BL69)),VLOOKUP($BL69,'Event Structure'!$A$2:$C$51,3)+$BP$1,IF(ISNUMBER($BM69),VLOOKUP($BM69,'Event Structure'!$A$2:$C$51,3)+$BP$1,""))),"##.00")</f>
        <v/>
      </c>
      <c r="BR69" t="str">
        <f t="shared" si="5"/>
        <v/>
      </c>
    </row>
    <row r="70" spans="1:70">
      <c r="A70" s="3"/>
      <c r="B70" s="3"/>
      <c r="C70" s="4"/>
      <c r="D70" s="5"/>
      <c r="E70" s="5"/>
      <c r="F70" s="5"/>
      <c r="G70" s="47"/>
      <c r="H70" s="6"/>
      <c r="I70" s="6"/>
      <c r="J70" s="6"/>
      <c r="K70" s="6"/>
      <c r="L70" s="6"/>
      <c r="M70" s="6"/>
      <c r="N70" s="6"/>
      <c r="O70" s="6"/>
      <c r="P70" s="7"/>
      <c r="Q70" s="7"/>
      <c r="R70" s="6"/>
      <c r="S70" s="6"/>
      <c r="T70" s="8"/>
      <c r="U70" s="8"/>
      <c r="V70" s="8"/>
      <c r="W70" s="8"/>
      <c r="X70" s="8"/>
      <c r="Y70" s="8"/>
      <c r="Z70" s="8"/>
      <c r="AA70" s="8"/>
      <c r="AB70" s="8"/>
      <c r="AC70" s="8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7"/>
      <c r="AY70" s="7"/>
      <c r="AZ70" s="7"/>
      <c r="BA70" s="7"/>
      <c r="BB70" s="7"/>
      <c r="BC70" s="7"/>
      <c r="BD70" s="7"/>
      <c r="BE70" s="7"/>
      <c r="BF70" s="22">
        <f t="shared" ref="BF70:BF80" si="8">COUNTIF(H70:BE70,"A")+COUNTIF(H70:BE70,"B")+COUNTIF(H70:BE70,"1")+COUNTIF(H70:BE70,"2")+COUNTIF(H70:BE70,"3")+COUNTIF(H70:BE70,"4")</f>
        <v>0</v>
      </c>
      <c r="BG70" s="13"/>
      <c r="BH70" s="21" t="str">
        <f t="shared" ref="BH70:BH80" si="9">IF(A70&lt;&gt; "",ROW()+$BM$1,"")</f>
        <v/>
      </c>
      <c r="BI70" s="23" t="str">
        <f t="shared" ref="BI70:BI80" si="10">IF(D70="","",D70&amp;"-"&amp;IF(E70&lt;10,"0","")&amp;E70&amp;"-"&amp;IF(F70&lt;10,"0","")&amp;F70)</f>
        <v/>
      </c>
      <c r="BJ70" s="21" t="str">
        <f t="shared" si="6"/>
        <v/>
      </c>
      <c r="BK70" s="21" t="str">
        <f t="shared" ref="BK70:BK80" ca="1" si="11">IF(ISERROR(MATCH("A",OFFSET($H70,0,$BJ70,1,50-$BJ70),0)),"",MATCH("A",OFFSET($H70,0,$BJ70,1,50-$BJ70),0)+$BJ70)</f>
        <v/>
      </c>
      <c r="BL70" s="21" t="str">
        <f t="shared" si="7"/>
        <v/>
      </c>
      <c r="BM70" s="21" t="str">
        <f t="shared" ref="BM70:BM80" ca="1" si="12">IF(ISERROR(MATCH("B",OFFSET($H70,0,$BL70,1,50-$BL70),0)),"",MATCH("B",OFFSET($H70,0,$BL70,1,50-$BL70),0)+$BL70)</f>
        <v/>
      </c>
      <c r="BN70" s="21" t="str">
        <f>IF(ISNUMBER($BJ70),VLOOKUP($BJ70,'Event Structure'!$A$2:$C$51,2),IF(ISNUMBER($BL70),VLOOKUP($BL70,'Event Structure'!$A$2:$C$51,2),""))</f>
        <v/>
      </c>
      <c r="BO70" s="21" t="str">
        <f>TEXT(IF(ISNUMBER($BJ70),VLOOKUP($BJ70,'Event Structure'!$A$2:$C$51,3)+$BO$1,IF(ISNUMBER($BL70),VLOOKUP($BL70,'Event Structure'!$A$2:$C$51,3)+$BP$1,"")),"##.00")</f>
        <v/>
      </c>
      <c r="BP70" s="21" t="str">
        <f ca="1">IF(ISNUMBER($BK70),VLOOKUP($BK70,'Event Structure'!$A$2:$C$51,2),IF(AND(ISNUMBER($BJ70),ISNUMBER($BL70)),VLOOKUP($BL70,'Event Structure'!$A$2:$C$51,2),IF(ISNUMBER($BM70),VLOOKUP($BM70,'Event Structure'!$A$2:$C$51,2),"")))</f>
        <v/>
      </c>
      <c r="BQ70" s="21" t="str">
        <f ca="1">TEXT(IF(ISNUMBER($BK70),VLOOKUP($BK70,'Event Structure'!$A$2:$C$51,3)+$BO$1,IF(AND(ISNUMBER($BJ70),ISNUMBER($BL70)),VLOOKUP($BL70,'Event Structure'!$A$2:$C$51,3)+$BP$1,IF(ISNUMBER($BM70),VLOOKUP($BM70,'Event Structure'!$A$2:$C$51,3)+$BP$1,""))),"##.00")</f>
        <v/>
      </c>
      <c r="BR70" t="str">
        <f t="shared" ref="BR70:BR80" si="13">IF(ISNUMBER(BH70),"&lt;ATHLETE birthdate="""&amp;BI70&amp;""" firstname="""&amp;B70&amp;""" lastname="""&amp;A70&amp;""" gender="""&amp;C70&amp;""" nation="""&amp;"CAN"&amp;""" athleteid="""&amp;BH70&amp;""" &gt; &lt;ENTRIES&gt; "&amp;IF(ISNUMBER(BN70),"&lt;ENTRY entrytime="""&amp;"00:00:"&amp;BO70&amp;""" eventid="""&amp;BN70&amp;""" /&gt; ","")&amp;IF(ISNUMBER(BP70),"&lt;ENTRY entrytime="""&amp;"00:00:"&amp;BQ70&amp;""" eventid="""&amp;BP70&amp;""" /&gt;","")&amp;" &lt;/ENTRIES&gt; &lt;/ATHLETE&gt;","")</f>
        <v/>
      </c>
    </row>
    <row r="71" spans="1:70">
      <c r="A71" s="3"/>
      <c r="B71" s="3"/>
      <c r="C71" s="4"/>
      <c r="D71" s="5"/>
      <c r="E71" s="5"/>
      <c r="F71" s="5"/>
      <c r="G71" s="47"/>
      <c r="H71" s="6"/>
      <c r="I71" s="6"/>
      <c r="J71" s="6"/>
      <c r="K71" s="6"/>
      <c r="L71" s="6"/>
      <c r="M71" s="6"/>
      <c r="N71" s="6"/>
      <c r="O71" s="6"/>
      <c r="P71" s="7"/>
      <c r="Q71" s="7"/>
      <c r="R71" s="6"/>
      <c r="S71" s="6"/>
      <c r="T71" s="8"/>
      <c r="U71" s="8"/>
      <c r="V71" s="8"/>
      <c r="W71" s="8"/>
      <c r="X71" s="8"/>
      <c r="Y71" s="8"/>
      <c r="Z71" s="8"/>
      <c r="AA71" s="8"/>
      <c r="AB71" s="8"/>
      <c r="AC71" s="8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7"/>
      <c r="AY71" s="7"/>
      <c r="AZ71" s="7"/>
      <c r="BA71" s="7"/>
      <c r="BB71" s="7"/>
      <c r="BC71" s="7"/>
      <c r="BD71" s="7"/>
      <c r="BE71" s="7"/>
      <c r="BF71" s="22">
        <f t="shared" si="8"/>
        <v>0</v>
      </c>
      <c r="BG71" s="13"/>
      <c r="BH71" s="21" t="str">
        <f t="shared" si="9"/>
        <v/>
      </c>
      <c r="BI71" s="23" t="str">
        <f t="shared" si="10"/>
        <v/>
      </c>
      <c r="BJ71" s="21" t="str">
        <f t="shared" si="6"/>
        <v/>
      </c>
      <c r="BK71" s="21" t="str">
        <f t="shared" ca="1" si="11"/>
        <v/>
      </c>
      <c r="BL71" s="21" t="str">
        <f t="shared" si="7"/>
        <v/>
      </c>
      <c r="BM71" s="21" t="str">
        <f t="shared" ca="1" si="12"/>
        <v/>
      </c>
      <c r="BN71" s="21" t="str">
        <f>IF(ISNUMBER($BJ71),VLOOKUP($BJ71,'Event Structure'!$A$2:$C$51,2),IF(ISNUMBER($BL71),VLOOKUP($BL71,'Event Structure'!$A$2:$C$51,2),""))</f>
        <v/>
      </c>
      <c r="BO71" s="21" t="str">
        <f>TEXT(IF(ISNUMBER($BJ71),VLOOKUP($BJ71,'Event Structure'!$A$2:$C$51,3)+$BO$1,IF(ISNUMBER($BL71),VLOOKUP($BL71,'Event Structure'!$A$2:$C$51,3)+$BP$1,"")),"##.00")</f>
        <v/>
      </c>
      <c r="BP71" s="21" t="str">
        <f ca="1">IF(ISNUMBER($BK71),VLOOKUP($BK71,'Event Structure'!$A$2:$C$51,2),IF(AND(ISNUMBER($BJ71),ISNUMBER($BL71)),VLOOKUP($BL71,'Event Structure'!$A$2:$C$51,2),IF(ISNUMBER($BM71),VLOOKUP($BM71,'Event Structure'!$A$2:$C$51,2),"")))</f>
        <v/>
      </c>
      <c r="BQ71" s="21" t="str">
        <f ca="1">TEXT(IF(ISNUMBER($BK71),VLOOKUP($BK71,'Event Structure'!$A$2:$C$51,3)+$BO$1,IF(AND(ISNUMBER($BJ71),ISNUMBER($BL71)),VLOOKUP($BL71,'Event Structure'!$A$2:$C$51,3)+$BP$1,IF(ISNUMBER($BM71),VLOOKUP($BM71,'Event Structure'!$A$2:$C$51,3)+$BP$1,""))),"##.00")</f>
        <v/>
      </c>
      <c r="BR71" t="str">
        <f t="shared" si="13"/>
        <v/>
      </c>
    </row>
    <row r="72" spans="1:70">
      <c r="A72" s="3"/>
      <c r="B72" s="3"/>
      <c r="C72" s="4"/>
      <c r="D72" s="5"/>
      <c r="E72" s="5"/>
      <c r="F72" s="5"/>
      <c r="G72" s="47"/>
      <c r="H72" s="6"/>
      <c r="I72" s="6"/>
      <c r="J72" s="6"/>
      <c r="K72" s="6"/>
      <c r="L72" s="6"/>
      <c r="M72" s="6"/>
      <c r="N72" s="6"/>
      <c r="O72" s="6"/>
      <c r="P72" s="7"/>
      <c r="Q72" s="7"/>
      <c r="R72" s="6"/>
      <c r="S72" s="6"/>
      <c r="T72" s="8"/>
      <c r="U72" s="8"/>
      <c r="V72" s="8"/>
      <c r="W72" s="8"/>
      <c r="X72" s="8"/>
      <c r="Y72" s="8"/>
      <c r="Z72" s="8"/>
      <c r="AA72" s="8"/>
      <c r="AB72" s="8"/>
      <c r="AC72" s="8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7"/>
      <c r="AY72" s="7"/>
      <c r="AZ72" s="7"/>
      <c r="BA72" s="7"/>
      <c r="BB72" s="7"/>
      <c r="BC72" s="7"/>
      <c r="BD72" s="7"/>
      <c r="BE72" s="7"/>
      <c r="BF72" s="22">
        <f t="shared" si="8"/>
        <v>0</v>
      </c>
      <c r="BG72" s="13"/>
      <c r="BH72" s="21" t="str">
        <f t="shared" si="9"/>
        <v/>
      </c>
      <c r="BI72" s="23" t="str">
        <f t="shared" si="10"/>
        <v/>
      </c>
      <c r="BJ72" s="21" t="str">
        <f t="shared" si="6"/>
        <v/>
      </c>
      <c r="BK72" s="21" t="str">
        <f t="shared" ca="1" si="11"/>
        <v/>
      </c>
      <c r="BL72" s="21" t="str">
        <f t="shared" si="7"/>
        <v/>
      </c>
      <c r="BM72" s="21" t="str">
        <f t="shared" ca="1" si="12"/>
        <v/>
      </c>
      <c r="BN72" s="21" t="str">
        <f>IF(ISNUMBER($BJ72),VLOOKUP($BJ72,'Event Structure'!$A$2:$C$51,2),IF(ISNUMBER($BL72),VLOOKUP($BL72,'Event Structure'!$A$2:$C$51,2),""))</f>
        <v/>
      </c>
      <c r="BO72" s="21" t="str">
        <f>TEXT(IF(ISNUMBER($BJ72),VLOOKUP($BJ72,'Event Structure'!$A$2:$C$51,3)+$BO$1,IF(ISNUMBER($BL72),VLOOKUP($BL72,'Event Structure'!$A$2:$C$51,3)+$BP$1,"")),"##.00")</f>
        <v/>
      </c>
      <c r="BP72" s="21" t="str">
        <f ca="1">IF(ISNUMBER($BK72),VLOOKUP($BK72,'Event Structure'!$A$2:$C$51,2),IF(AND(ISNUMBER($BJ72),ISNUMBER($BL72)),VLOOKUP($BL72,'Event Structure'!$A$2:$C$51,2),IF(ISNUMBER($BM72),VLOOKUP($BM72,'Event Structure'!$A$2:$C$51,2),"")))</f>
        <v/>
      </c>
      <c r="BQ72" s="21" t="str">
        <f ca="1">TEXT(IF(ISNUMBER($BK72),VLOOKUP($BK72,'Event Structure'!$A$2:$C$51,3)+$BO$1,IF(AND(ISNUMBER($BJ72),ISNUMBER($BL72)),VLOOKUP($BL72,'Event Structure'!$A$2:$C$51,3)+$BP$1,IF(ISNUMBER($BM72),VLOOKUP($BM72,'Event Structure'!$A$2:$C$51,3)+$BP$1,""))),"##.00")</f>
        <v/>
      </c>
      <c r="BR72" t="str">
        <f t="shared" si="13"/>
        <v/>
      </c>
    </row>
    <row r="73" spans="1:70">
      <c r="A73" s="3"/>
      <c r="B73" s="3"/>
      <c r="C73" s="4"/>
      <c r="D73" s="5"/>
      <c r="E73" s="5"/>
      <c r="F73" s="5"/>
      <c r="G73" s="47"/>
      <c r="H73" s="6"/>
      <c r="I73" s="6"/>
      <c r="J73" s="6"/>
      <c r="K73" s="6"/>
      <c r="L73" s="6"/>
      <c r="M73" s="6"/>
      <c r="N73" s="6"/>
      <c r="O73" s="6"/>
      <c r="P73" s="7"/>
      <c r="Q73" s="7"/>
      <c r="R73" s="6"/>
      <c r="S73" s="6"/>
      <c r="T73" s="8"/>
      <c r="U73" s="8"/>
      <c r="V73" s="8"/>
      <c r="W73" s="8"/>
      <c r="X73" s="8"/>
      <c r="Y73" s="8"/>
      <c r="Z73" s="8"/>
      <c r="AA73" s="8"/>
      <c r="AB73" s="8"/>
      <c r="AC73" s="8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7"/>
      <c r="AY73" s="7"/>
      <c r="AZ73" s="7"/>
      <c r="BA73" s="7"/>
      <c r="BB73" s="7"/>
      <c r="BC73" s="7"/>
      <c r="BD73" s="7"/>
      <c r="BE73" s="7"/>
      <c r="BF73" s="22">
        <f t="shared" si="8"/>
        <v>0</v>
      </c>
      <c r="BG73" s="13"/>
      <c r="BH73" s="21" t="str">
        <f t="shared" si="9"/>
        <v/>
      </c>
      <c r="BI73" s="23" t="str">
        <f t="shared" si="10"/>
        <v/>
      </c>
      <c r="BJ73" s="21" t="str">
        <f t="shared" si="6"/>
        <v/>
      </c>
      <c r="BK73" s="21" t="str">
        <f t="shared" ca="1" si="11"/>
        <v/>
      </c>
      <c r="BL73" s="21" t="str">
        <f t="shared" si="7"/>
        <v/>
      </c>
      <c r="BM73" s="21" t="str">
        <f t="shared" ca="1" si="12"/>
        <v/>
      </c>
      <c r="BN73" s="21" t="str">
        <f>IF(ISNUMBER($BJ73),VLOOKUP($BJ73,'Event Structure'!$A$2:$C$51,2),IF(ISNUMBER($BL73),VLOOKUP($BL73,'Event Structure'!$A$2:$C$51,2),""))</f>
        <v/>
      </c>
      <c r="BO73" s="21" t="str">
        <f>TEXT(IF(ISNUMBER($BJ73),VLOOKUP($BJ73,'Event Structure'!$A$2:$C$51,3)+$BO$1,IF(ISNUMBER($BL73),VLOOKUP($BL73,'Event Structure'!$A$2:$C$51,3)+$BP$1,"")),"##.00")</f>
        <v/>
      </c>
      <c r="BP73" s="21" t="str">
        <f ca="1">IF(ISNUMBER($BK73),VLOOKUP($BK73,'Event Structure'!$A$2:$C$51,2),IF(AND(ISNUMBER($BJ73),ISNUMBER($BL73)),VLOOKUP($BL73,'Event Structure'!$A$2:$C$51,2),IF(ISNUMBER($BM73),VLOOKUP($BM73,'Event Structure'!$A$2:$C$51,2),"")))</f>
        <v/>
      </c>
      <c r="BQ73" s="21" t="str">
        <f ca="1">TEXT(IF(ISNUMBER($BK73),VLOOKUP($BK73,'Event Structure'!$A$2:$C$51,3)+$BO$1,IF(AND(ISNUMBER($BJ73),ISNUMBER($BL73)),VLOOKUP($BL73,'Event Structure'!$A$2:$C$51,3)+$BP$1,IF(ISNUMBER($BM73),VLOOKUP($BM73,'Event Structure'!$A$2:$C$51,3)+$BP$1,""))),"##.00")</f>
        <v/>
      </c>
      <c r="BR73" t="str">
        <f t="shared" si="13"/>
        <v/>
      </c>
    </row>
    <row r="74" spans="1:70">
      <c r="A74" s="3"/>
      <c r="B74" s="3"/>
      <c r="C74" s="4"/>
      <c r="D74" s="5"/>
      <c r="E74" s="5"/>
      <c r="F74" s="5"/>
      <c r="G74" s="47"/>
      <c r="H74" s="6"/>
      <c r="I74" s="6"/>
      <c r="J74" s="6"/>
      <c r="K74" s="6"/>
      <c r="L74" s="6"/>
      <c r="M74" s="6"/>
      <c r="N74" s="6"/>
      <c r="O74" s="6"/>
      <c r="P74" s="7"/>
      <c r="Q74" s="7"/>
      <c r="R74" s="6"/>
      <c r="S74" s="6"/>
      <c r="T74" s="8"/>
      <c r="U74" s="8"/>
      <c r="V74" s="8"/>
      <c r="W74" s="8"/>
      <c r="X74" s="8"/>
      <c r="Y74" s="8"/>
      <c r="Z74" s="8"/>
      <c r="AA74" s="8"/>
      <c r="AB74" s="8"/>
      <c r="AC74" s="8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7"/>
      <c r="AY74" s="7"/>
      <c r="AZ74" s="7"/>
      <c r="BA74" s="7"/>
      <c r="BB74" s="7"/>
      <c r="BC74" s="7"/>
      <c r="BD74" s="7"/>
      <c r="BE74" s="7"/>
      <c r="BF74" s="22">
        <f t="shared" si="8"/>
        <v>0</v>
      </c>
      <c r="BG74" s="13"/>
      <c r="BH74" s="21" t="str">
        <f t="shared" si="9"/>
        <v/>
      </c>
      <c r="BI74" s="23" t="str">
        <f t="shared" si="10"/>
        <v/>
      </c>
      <c r="BJ74" s="21" t="str">
        <f t="shared" si="6"/>
        <v/>
      </c>
      <c r="BK74" s="21" t="str">
        <f t="shared" ca="1" si="11"/>
        <v/>
      </c>
      <c r="BL74" s="21" t="str">
        <f t="shared" si="7"/>
        <v/>
      </c>
      <c r="BM74" s="21" t="str">
        <f t="shared" ca="1" si="12"/>
        <v/>
      </c>
      <c r="BN74" s="21" t="str">
        <f>IF(ISNUMBER($BJ74),VLOOKUP($BJ74,'Event Structure'!$A$2:$C$51,2),IF(ISNUMBER($BL74),VLOOKUP($BL74,'Event Structure'!$A$2:$C$51,2),""))</f>
        <v/>
      </c>
      <c r="BO74" s="21" t="str">
        <f>TEXT(IF(ISNUMBER($BJ74),VLOOKUP($BJ74,'Event Structure'!$A$2:$C$51,3)+$BO$1,IF(ISNUMBER($BL74),VLOOKUP($BL74,'Event Structure'!$A$2:$C$51,3)+$BP$1,"")),"##.00")</f>
        <v/>
      </c>
      <c r="BP74" s="21" t="str">
        <f ca="1">IF(ISNUMBER($BK74),VLOOKUP($BK74,'Event Structure'!$A$2:$C$51,2),IF(AND(ISNUMBER($BJ74),ISNUMBER($BL74)),VLOOKUP($BL74,'Event Structure'!$A$2:$C$51,2),IF(ISNUMBER($BM74),VLOOKUP($BM74,'Event Structure'!$A$2:$C$51,2),"")))</f>
        <v/>
      </c>
      <c r="BQ74" s="21" t="str">
        <f ca="1">TEXT(IF(ISNUMBER($BK74),VLOOKUP($BK74,'Event Structure'!$A$2:$C$51,3)+$BO$1,IF(AND(ISNUMBER($BJ74),ISNUMBER($BL74)),VLOOKUP($BL74,'Event Structure'!$A$2:$C$51,3)+$BP$1,IF(ISNUMBER($BM74),VLOOKUP($BM74,'Event Structure'!$A$2:$C$51,3)+$BP$1,""))),"##.00")</f>
        <v/>
      </c>
      <c r="BR74" t="str">
        <f t="shared" si="13"/>
        <v/>
      </c>
    </row>
    <row r="75" spans="1:70">
      <c r="A75" s="3"/>
      <c r="B75" s="3"/>
      <c r="C75" s="4"/>
      <c r="D75" s="5"/>
      <c r="E75" s="5"/>
      <c r="F75" s="5"/>
      <c r="G75" s="47"/>
      <c r="H75" s="6"/>
      <c r="I75" s="6"/>
      <c r="J75" s="6"/>
      <c r="K75" s="6"/>
      <c r="L75" s="6"/>
      <c r="M75" s="6"/>
      <c r="N75" s="6"/>
      <c r="O75" s="6"/>
      <c r="P75" s="7"/>
      <c r="Q75" s="7"/>
      <c r="R75" s="6"/>
      <c r="S75" s="6"/>
      <c r="T75" s="8"/>
      <c r="U75" s="8"/>
      <c r="V75" s="8"/>
      <c r="W75" s="8"/>
      <c r="X75" s="8"/>
      <c r="Y75" s="8"/>
      <c r="Z75" s="8"/>
      <c r="AA75" s="8"/>
      <c r="AB75" s="8"/>
      <c r="AC75" s="8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7"/>
      <c r="AY75" s="7"/>
      <c r="AZ75" s="7"/>
      <c r="BA75" s="7"/>
      <c r="BB75" s="7"/>
      <c r="BC75" s="7"/>
      <c r="BD75" s="7"/>
      <c r="BE75" s="7"/>
      <c r="BF75" s="22">
        <f t="shared" si="8"/>
        <v>0</v>
      </c>
      <c r="BG75" s="13"/>
      <c r="BH75" s="21" t="str">
        <f t="shared" si="9"/>
        <v/>
      </c>
      <c r="BI75" s="23" t="str">
        <f t="shared" si="10"/>
        <v/>
      </c>
      <c r="BJ75" s="21" t="str">
        <f t="shared" si="6"/>
        <v/>
      </c>
      <c r="BK75" s="21" t="str">
        <f t="shared" ca="1" si="11"/>
        <v/>
      </c>
      <c r="BL75" s="21" t="str">
        <f t="shared" si="7"/>
        <v/>
      </c>
      <c r="BM75" s="21" t="str">
        <f t="shared" ca="1" si="12"/>
        <v/>
      </c>
      <c r="BN75" s="21" t="str">
        <f>IF(ISNUMBER($BJ75),VLOOKUP($BJ75,'Event Structure'!$A$2:$C$51,2),IF(ISNUMBER($BL75),VLOOKUP($BL75,'Event Structure'!$A$2:$C$51,2),""))</f>
        <v/>
      </c>
      <c r="BO75" s="21" t="str">
        <f>TEXT(IF(ISNUMBER($BJ75),VLOOKUP($BJ75,'Event Structure'!$A$2:$C$51,3)+$BO$1,IF(ISNUMBER($BL75),VLOOKUP($BL75,'Event Structure'!$A$2:$C$51,3)+$BP$1,"")),"##.00")</f>
        <v/>
      </c>
      <c r="BP75" s="21" t="str">
        <f ca="1">IF(ISNUMBER($BK75),VLOOKUP($BK75,'Event Structure'!$A$2:$C$51,2),IF(AND(ISNUMBER($BJ75),ISNUMBER($BL75)),VLOOKUP($BL75,'Event Structure'!$A$2:$C$51,2),IF(ISNUMBER($BM75),VLOOKUP($BM75,'Event Structure'!$A$2:$C$51,2),"")))</f>
        <v/>
      </c>
      <c r="BQ75" s="21" t="str">
        <f ca="1">TEXT(IF(ISNUMBER($BK75),VLOOKUP($BK75,'Event Structure'!$A$2:$C$51,3)+$BO$1,IF(AND(ISNUMBER($BJ75),ISNUMBER($BL75)),VLOOKUP($BL75,'Event Structure'!$A$2:$C$51,3)+$BP$1,IF(ISNUMBER($BM75),VLOOKUP($BM75,'Event Structure'!$A$2:$C$51,3)+$BP$1,""))),"##.00")</f>
        <v/>
      </c>
      <c r="BR75" t="str">
        <f t="shared" si="13"/>
        <v/>
      </c>
    </row>
    <row r="76" spans="1:70">
      <c r="A76" s="3"/>
      <c r="B76" s="3"/>
      <c r="C76" s="4"/>
      <c r="D76" s="5"/>
      <c r="E76" s="5"/>
      <c r="F76" s="5"/>
      <c r="G76" s="47"/>
      <c r="H76" s="6"/>
      <c r="I76" s="6"/>
      <c r="J76" s="6"/>
      <c r="K76" s="6"/>
      <c r="L76" s="6"/>
      <c r="M76" s="6"/>
      <c r="N76" s="6"/>
      <c r="O76" s="6"/>
      <c r="P76" s="7"/>
      <c r="Q76" s="7"/>
      <c r="R76" s="6"/>
      <c r="S76" s="6"/>
      <c r="T76" s="8"/>
      <c r="U76" s="8"/>
      <c r="V76" s="8"/>
      <c r="W76" s="8"/>
      <c r="X76" s="8"/>
      <c r="Y76" s="8"/>
      <c r="Z76" s="8"/>
      <c r="AA76" s="8"/>
      <c r="AB76" s="8"/>
      <c r="AC76" s="8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7"/>
      <c r="AY76" s="7"/>
      <c r="AZ76" s="7"/>
      <c r="BA76" s="7"/>
      <c r="BB76" s="7"/>
      <c r="BC76" s="7"/>
      <c r="BD76" s="7"/>
      <c r="BE76" s="7"/>
      <c r="BF76" s="22">
        <f t="shared" si="8"/>
        <v>0</v>
      </c>
      <c r="BG76" s="13"/>
      <c r="BH76" s="21" t="str">
        <f t="shared" si="9"/>
        <v/>
      </c>
      <c r="BI76" s="23" t="str">
        <f t="shared" si="10"/>
        <v/>
      </c>
      <c r="BJ76" s="21" t="str">
        <f t="shared" si="6"/>
        <v/>
      </c>
      <c r="BK76" s="21" t="str">
        <f t="shared" ca="1" si="11"/>
        <v/>
      </c>
      <c r="BL76" s="21" t="str">
        <f t="shared" si="7"/>
        <v/>
      </c>
      <c r="BM76" s="21" t="str">
        <f t="shared" ca="1" si="12"/>
        <v/>
      </c>
      <c r="BN76" s="21" t="str">
        <f>IF(ISNUMBER($BJ76),VLOOKUP($BJ76,'Event Structure'!$A$2:$C$51,2),IF(ISNUMBER($BL76),VLOOKUP($BL76,'Event Structure'!$A$2:$C$51,2),""))</f>
        <v/>
      </c>
      <c r="BO76" s="21" t="str">
        <f>TEXT(IF(ISNUMBER($BJ76),VLOOKUP($BJ76,'Event Structure'!$A$2:$C$51,3)+$BO$1,IF(ISNUMBER($BL76),VLOOKUP($BL76,'Event Structure'!$A$2:$C$51,3)+$BP$1,"")),"##.00")</f>
        <v/>
      </c>
      <c r="BP76" s="21" t="str">
        <f ca="1">IF(ISNUMBER($BK76),VLOOKUP($BK76,'Event Structure'!$A$2:$C$51,2),IF(AND(ISNUMBER($BJ76),ISNUMBER($BL76)),VLOOKUP($BL76,'Event Structure'!$A$2:$C$51,2),IF(ISNUMBER($BM76),VLOOKUP($BM76,'Event Structure'!$A$2:$C$51,2),"")))</f>
        <v/>
      </c>
      <c r="BQ76" s="21" t="str">
        <f ca="1">TEXT(IF(ISNUMBER($BK76),VLOOKUP($BK76,'Event Structure'!$A$2:$C$51,3)+$BO$1,IF(AND(ISNUMBER($BJ76),ISNUMBER($BL76)),VLOOKUP($BL76,'Event Structure'!$A$2:$C$51,3)+$BP$1,IF(ISNUMBER($BM76),VLOOKUP($BM76,'Event Structure'!$A$2:$C$51,3)+$BP$1,""))),"##.00")</f>
        <v/>
      </c>
      <c r="BR76" t="str">
        <f t="shared" si="13"/>
        <v/>
      </c>
    </row>
    <row r="77" spans="1:70">
      <c r="A77" s="3"/>
      <c r="B77" s="3"/>
      <c r="C77" s="4"/>
      <c r="D77" s="5"/>
      <c r="E77" s="5"/>
      <c r="F77" s="5"/>
      <c r="G77" s="47"/>
      <c r="H77" s="6"/>
      <c r="I77" s="6"/>
      <c r="J77" s="6"/>
      <c r="K77" s="6"/>
      <c r="L77" s="6"/>
      <c r="M77" s="6"/>
      <c r="N77" s="6"/>
      <c r="O77" s="6"/>
      <c r="P77" s="7"/>
      <c r="Q77" s="7"/>
      <c r="R77" s="6"/>
      <c r="S77" s="6"/>
      <c r="T77" s="8"/>
      <c r="U77" s="8"/>
      <c r="V77" s="8"/>
      <c r="W77" s="8"/>
      <c r="X77" s="8"/>
      <c r="Y77" s="8"/>
      <c r="Z77" s="8"/>
      <c r="AA77" s="8"/>
      <c r="AB77" s="8"/>
      <c r="AC77" s="8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7"/>
      <c r="AY77" s="7"/>
      <c r="AZ77" s="7"/>
      <c r="BA77" s="7"/>
      <c r="BB77" s="7"/>
      <c r="BC77" s="7"/>
      <c r="BD77" s="7"/>
      <c r="BE77" s="7"/>
      <c r="BF77" s="22">
        <f t="shared" si="8"/>
        <v>0</v>
      </c>
      <c r="BG77" s="13"/>
      <c r="BH77" s="21" t="str">
        <f t="shared" si="9"/>
        <v/>
      </c>
      <c r="BI77" s="23" t="str">
        <f t="shared" si="10"/>
        <v/>
      </c>
      <c r="BJ77" s="21" t="str">
        <f t="shared" si="6"/>
        <v/>
      </c>
      <c r="BK77" s="21" t="str">
        <f t="shared" ca="1" si="11"/>
        <v/>
      </c>
      <c r="BL77" s="21" t="str">
        <f t="shared" si="7"/>
        <v/>
      </c>
      <c r="BM77" s="21" t="str">
        <f t="shared" ca="1" si="12"/>
        <v/>
      </c>
      <c r="BN77" s="21" t="str">
        <f>IF(ISNUMBER($BJ77),VLOOKUP($BJ77,'Event Structure'!$A$2:$C$51,2),IF(ISNUMBER($BL77),VLOOKUP($BL77,'Event Structure'!$A$2:$C$51,2),""))</f>
        <v/>
      </c>
      <c r="BO77" s="21" t="str">
        <f>TEXT(IF(ISNUMBER($BJ77),VLOOKUP($BJ77,'Event Structure'!$A$2:$C$51,3)+$BO$1,IF(ISNUMBER($BL77),VLOOKUP($BL77,'Event Structure'!$A$2:$C$51,3)+$BP$1,"")),"##.00")</f>
        <v/>
      </c>
      <c r="BP77" s="21" t="str">
        <f ca="1">IF(ISNUMBER($BK77),VLOOKUP($BK77,'Event Structure'!$A$2:$C$51,2),IF(AND(ISNUMBER($BJ77),ISNUMBER($BL77)),VLOOKUP($BL77,'Event Structure'!$A$2:$C$51,2),IF(ISNUMBER($BM77),VLOOKUP($BM77,'Event Structure'!$A$2:$C$51,2),"")))</f>
        <v/>
      </c>
      <c r="BQ77" s="21" t="str">
        <f ca="1">TEXT(IF(ISNUMBER($BK77),VLOOKUP($BK77,'Event Structure'!$A$2:$C$51,3)+$BO$1,IF(AND(ISNUMBER($BJ77),ISNUMBER($BL77)),VLOOKUP($BL77,'Event Structure'!$A$2:$C$51,3)+$BP$1,IF(ISNUMBER($BM77),VLOOKUP($BM77,'Event Structure'!$A$2:$C$51,3)+$BP$1,""))),"##.00")</f>
        <v/>
      </c>
      <c r="BR77" t="str">
        <f t="shared" si="13"/>
        <v/>
      </c>
    </row>
    <row r="78" spans="1:70">
      <c r="A78" s="3"/>
      <c r="B78" s="3"/>
      <c r="C78" s="4"/>
      <c r="D78" s="5"/>
      <c r="E78" s="5"/>
      <c r="F78" s="5"/>
      <c r="G78" s="47"/>
      <c r="H78" s="6"/>
      <c r="I78" s="6"/>
      <c r="J78" s="6"/>
      <c r="K78" s="6"/>
      <c r="L78" s="6"/>
      <c r="M78" s="6"/>
      <c r="N78" s="6"/>
      <c r="O78" s="6"/>
      <c r="P78" s="7"/>
      <c r="Q78" s="7"/>
      <c r="R78" s="6"/>
      <c r="S78" s="6"/>
      <c r="T78" s="8"/>
      <c r="U78" s="8"/>
      <c r="V78" s="8"/>
      <c r="W78" s="8"/>
      <c r="X78" s="8"/>
      <c r="Y78" s="8"/>
      <c r="Z78" s="8"/>
      <c r="AA78" s="8"/>
      <c r="AB78" s="8"/>
      <c r="AC78" s="8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7"/>
      <c r="AY78" s="7"/>
      <c r="AZ78" s="7"/>
      <c r="BA78" s="7"/>
      <c r="BB78" s="7"/>
      <c r="BC78" s="7"/>
      <c r="BD78" s="7"/>
      <c r="BE78" s="7"/>
      <c r="BF78" s="22">
        <f t="shared" si="8"/>
        <v>0</v>
      </c>
      <c r="BG78" s="13"/>
      <c r="BH78" s="21" t="str">
        <f t="shared" si="9"/>
        <v/>
      </c>
      <c r="BI78" s="23" t="str">
        <f t="shared" si="10"/>
        <v/>
      </c>
      <c r="BJ78" s="21" t="str">
        <f t="shared" si="6"/>
        <v/>
      </c>
      <c r="BK78" s="21" t="str">
        <f t="shared" ca="1" si="11"/>
        <v/>
      </c>
      <c r="BL78" s="21" t="str">
        <f t="shared" si="7"/>
        <v/>
      </c>
      <c r="BM78" s="21" t="str">
        <f t="shared" ca="1" si="12"/>
        <v/>
      </c>
      <c r="BN78" s="21" t="str">
        <f>IF(ISNUMBER($BJ78),VLOOKUP($BJ78,'Event Structure'!$A$2:$C$51,2),IF(ISNUMBER($BL78),VLOOKUP($BL78,'Event Structure'!$A$2:$C$51,2),""))</f>
        <v/>
      </c>
      <c r="BO78" s="21" t="str">
        <f>TEXT(IF(ISNUMBER($BJ78),VLOOKUP($BJ78,'Event Structure'!$A$2:$C$51,3)+$BO$1,IF(ISNUMBER($BL78),VLOOKUP($BL78,'Event Structure'!$A$2:$C$51,3)+$BP$1,"")),"##.00")</f>
        <v/>
      </c>
      <c r="BP78" s="21" t="str">
        <f ca="1">IF(ISNUMBER($BK78),VLOOKUP($BK78,'Event Structure'!$A$2:$C$51,2),IF(AND(ISNUMBER($BJ78),ISNUMBER($BL78)),VLOOKUP($BL78,'Event Structure'!$A$2:$C$51,2),IF(ISNUMBER($BM78),VLOOKUP($BM78,'Event Structure'!$A$2:$C$51,2),"")))</f>
        <v/>
      </c>
      <c r="BQ78" s="21" t="str">
        <f ca="1">TEXT(IF(ISNUMBER($BK78),VLOOKUP($BK78,'Event Structure'!$A$2:$C$51,3)+$BO$1,IF(AND(ISNUMBER($BJ78),ISNUMBER($BL78)),VLOOKUP($BL78,'Event Structure'!$A$2:$C$51,3)+$BP$1,IF(ISNUMBER($BM78),VLOOKUP($BM78,'Event Structure'!$A$2:$C$51,3)+$BP$1,""))),"##.00")</f>
        <v/>
      </c>
      <c r="BR78" t="str">
        <f t="shared" si="13"/>
        <v/>
      </c>
    </row>
    <row r="79" spans="1:70">
      <c r="A79" s="3"/>
      <c r="B79" s="3"/>
      <c r="C79" s="4"/>
      <c r="D79" s="5"/>
      <c r="E79" s="5"/>
      <c r="F79" s="5"/>
      <c r="G79" s="47"/>
      <c r="H79" s="6"/>
      <c r="I79" s="6"/>
      <c r="J79" s="6"/>
      <c r="K79" s="6"/>
      <c r="L79" s="6"/>
      <c r="M79" s="6"/>
      <c r="N79" s="6"/>
      <c r="O79" s="6"/>
      <c r="P79" s="7"/>
      <c r="Q79" s="7"/>
      <c r="R79" s="6"/>
      <c r="S79" s="6"/>
      <c r="T79" s="8"/>
      <c r="U79" s="8"/>
      <c r="V79" s="8"/>
      <c r="W79" s="8"/>
      <c r="X79" s="8"/>
      <c r="Y79" s="8"/>
      <c r="Z79" s="8"/>
      <c r="AA79" s="8"/>
      <c r="AB79" s="8"/>
      <c r="AC79" s="8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7"/>
      <c r="AY79" s="7"/>
      <c r="AZ79" s="7"/>
      <c r="BA79" s="7"/>
      <c r="BB79" s="7"/>
      <c r="BC79" s="7"/>
      <c r="BD79" s="7"/>
      <c r="BE79" s="7"/>
      <c r="BF79" s="22">
        <f t="shared" si="8"/>
        <v>0</v>
      </c>
      <c r="BG79" s="13"/>
      <c r="BH79" s="21" t="str">
        <f t="shared" si="9"/>
        <v/>
      </c>
      <c r="BI79" s="23" t="str">
        <f t="shared" si="10"/>
        <v/>
      </c>
      <c r="BJ79" s="21" t="str">
        <f t="shared" si="6"/>
        <v/>
      </c>
      <c r="BK79" s="21" t="str">
        <f t="shared" ca="1" si="11"/>
        <v/>
      </c>
      <c r="BL79" s="21" t="str">
        <f t="shared" si="7"/>
        <v/>
      </c>
      <c r="BM79" s="21" t="str">
        <f t="shared" ca="1" si="12"/>
        <v/>
      </c>
      <c r="BN79" s="21" t="str">
        <f>IF(ISNUMBER($BJ79),VLOOKUP($BJ79,'Event Structure'!$A$2:$C$51,2),IF(ISNUMBER($BL79),VLOOKUP($BL79,'Event Structure'!$A$2:$C$51,2),""))</f>
        <v/>
      </c>
      <c r="BO79" s="21" t="str">
        <f>TEXT(IF(ISNUMBER($BJ79),VLOOKUP($BJ79,'Event Structure'!$A$2:$C$51,3)+$BO$1,IF(ISNUMBER($BL79),VLOOKUP($BL79,'Event Structure'!$A$2:$C$51,3)+$BP$1,"")),"##.00")</f>
        <v/>
      </c>
      <c r="BP79" s="21" t="str">
        <f ca="1">IF(ISNUMBER($BK79),VLOOKUP($BK79,'Event Structure'!$A$2:$C$51,2),IF(AND(ISNUMBER($BJ79),ISNUMBER($BL79)),VLOOKUP($BL79,'Event Structure'!$A$2:$C$51,2),IF(ISNUMBER($BM79),VLOOKUP($BM79,'Event Structure'!$A$2:$C$51,2),"")))</f>
        <v/>
      </c>
      <c r="BQ79" s="21" t="str">
        <f ca="1">TEXT(IF(ISNUMBER($BK79),VLOOKUP($BK79,'Event Structure'!$A$2:$C$51,3)+$BO$1,IF(AND(ISNUMBER($BJ79),ISNUMBER($BL79)),VLOOKUP($BL79,'Event Structure'!$A$2:$C$51,3)+$BP$1,IF(ISNUMBER($BM79),VLOOKUP($BM79,'Event Structure'!$A$2:$C$51,3)+$BP$1,""))),"##.00")</f>
        <v/>
      </c>
      <c r="BR79" t="str">
        <f t="shared" si="13"/>
        <v/>
      </c>
    </row>
    <row r="80" spans="1:70">
      <c r="A80" s="3"/>
      <c r="B80" s="3"/>
      <c r="C80" s="4"/>
      <c r="D80" s="5"/>
      <c r="E80" s="5"/>
      <c r="F80" s="5"/>
      <c r="G80" s="47"/>
      <c r="H80" s="6"/>
      <c r="I80" s="6"/>
      <c r="J80" s="6"/>
      <c r="K80" s="6"/>
      <c r="L80" s="6"/>
      <c r="M80" s="6"/>
      <c r="N80" s="6"/>
      <c r="O80" s="6"/>
      <c r="P80" s="7"/>
      <c r="Q80" s="7"/>
      <c r="R80" s="6"/>
      <c r="S80" s="6"/>
      <c r="T80" s="8"/>
      <c r="U80" s="8"/>
      <c r="V80" s="8"/>
      <c r="W80" s="8"/>
      <c r="X80" s="8"/>
      <c r="Y80" s="8"/>
      <c r="Z80" s="8"/>
      <c r="AA80" s="8"/>
      <c r="AB80" s="8"/>
      <c r="AC80" s="8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7"/>
      <c r="AY80" s="7"/>
      <c r="AZ80" s="7"/>
      <c r="BA80" s="7"/>
      <c r="BB80" s="7"/>
      <c r="BC80" s="7"/>
      <c r="BD80" s="7"/>
      <c r="BE80" s="7"/>
      <c r="BF80" s="22">
        <f t="shared" si="8"/>
        <v>0</v>
      </c>
      <c r="BG80" s="13"/>
      <c r="BH80" s="21" t="str">
        <f t="shared" si="9"/>
        <v/>
      </c>
      <c r="BI80" s="23" t="str">
        <f t="shared" si="10"/>
        <v/>
      </c>
      <c r="BJ80" s="21" t="str">
        <f t="shared" ref="BJ80" si="14">IF(ISERROR(MATCH("A",$H80:$BE80,0)),"",MATCH("A",$H80:$BE80,0))</f>
        <v/>
      </c>
      <c r="BK80" s="21" t="str">
        <f t="shared" ca="1" si="11"/>
        <v/>
      </c>
      <c r="BL80" s="21" t="str">
        <f t="shared" ref="BL80" si="15">IF(ISERROR(MATCH("B",$H80:$BE80,0)),"",MATCH("B",$H80:$BE80,0))</f>
        <v/>
      </c>
      <c r="BM80" s="21" t="str">
        <f t="shared" ca="1" si="12"/>
        <v/>
      </c>
      <c r="BN80" s="21" t="str">
        <f>IF(ISNUMBER($BJ80),VLOOKUP($BJ80,'Event Structure'!$A$2:$C$51,2),IF(ISNUMBER($BL80),VLOOKUP($BL80,'Event Structure'!$A$2:$C$51,2),""))</f>
        <v/>
      </c>
      <c r="BO80" s="21" t="str">
        <f>TEXT(IF(ISNUMBER($BJ80),VLOOKUP($BJ80,'Event Structure'!$A$2:$C$51,3)+$BO$1,IF(ISNUMBER($BL80),VLOOKUP($BL80,'Event Structure'!$A$2:$C$51,3)+$BP$1,"")),"##.00")</f>
        <v/>
      </c>
      <c r="BP80" s="21" t="str">
        <f ca="1">IF(ISNUMBER($BK80),VLOOKUP($BK80,'Event Structure'!$A$2:$C$51,2),IF(AND(ISNUMBER($BJ80),ISNUMBER($BL80)),VLOOKUP($BL80,'Event Structure'!$A$2:$C$51,2),IF(ISNUMBER($BM80),VLOOKUP($BM80,'Event Structure'!$A$2:$C$51,2),"")))</f>
        <v/>
      </c>
      <c r="BQ80" s="21" t="str">
        <f ca="1">TEXT(IF(ISNUMBER($BK80),VLOOKUP($BK80,'Event Structure'!$A$2:$C$51,3)+$BO$1,IF(AND(ISNUMBER($BJ80),ISNUMBER($BL80)),VLOOKUP($BL80,'Event Structure'!$A$2:$C$51,3)+$BP$1,IF(ISNUMBER($BM80),VLOOKUP($BM80,'Event Structure'!$A$2:$C$51,3)+$BP$1,""))),"##.00")</f>
        <v/>
      </c>
      <c r="BR80" t="str">
        <f t="shared" si="13"/>
        <v/>
      </c>
    </row>
    <row r="81" spans="1:70">
      <c r="A81" s="65" t="s">
        <v>45</v>
      </c>
      <c r="B81" s="65"/>
      <c r="C81" s="65"/>
      <c r="D81" s="65"/>
      <c r="E81" s="65"/>
      <c r="F81" s="66"/>
      <c r="G81" s="46"/>
      <c r="H81" s="22">
        <f t="shared" ref="H81:O81" si="16">COUNTIF(H6:H80,"A*")+COUNTIF(H6:H80,"B*")</f>
        <v>2</v>
      </c>
      <c r="I81" s="22">
        <f t="shared" si="16"/>
        <v>2</v>
      </c>
      <c r="J81" s="22">
        <f t="shared" si="16"/>
        <v>2</v>
      </c>
      <c r="K81" s="22">
        <f t="shared" si="16"/>
        <v>2</v>
      </c>
      <c r="L81" s="22">
        <f t="shared" si="16"/>
        <v>2</v>
      </c>
      <c r="M81" s="22">
        <f t="shared" si="16"/>
        <v>2</v>
      </c>
      <c r="N81" s="22">
        <f t="shared" si="16"/>
        <v>2</v>
      </c>
      <c r="O81" s="22">
        <f t="shared" si="16"/>
        <v>2</v>
      </c>
      <c r="P81" s="22">
        <f>COUNT(P6:P80)</f>
        <v>4</v>
      </c>
      <c r="Q81" s="22">
        <f>COUNT(Q6:Q80)</f>
        <v>4</v>
      </c>
      <c r="R81" s="22">
        <f t="shared" ref="R81:AW81" si="17">COUNTIF(R6:R80,"A*")+COUNTIF(R6:R80,"B*")</f>
        <v>2</v>
      </c>
      <c r="S81" s="22">
        <f t="shared" si="17"/>
        <v>2</v>
      </c>
      <c r="T81" s="22">
        <f t="shared" si="17"/>
        <v>2</v>
      </c>
      <c r="U81" s="22">
        <f t="shared" si="17"/>
        <v>2</v>
      </c>
      <c r="V81" s="22">
        <f t="shared" si="17"/>
        <v>2</v>
      </c>
      <c r="W81" s="22">
        <f t="shared" si="17"/>
        <v>2</v>
      </c>
      <c r="X81" s="22">
        <f t="shared" si="17"/>
        <v>2</v>
      </c>
      <c r="Y81" s="22">
        <f t="shared" si="17"/>
        <v>2</v>
      </c>
      <c r="Z81" s="22">
        <f t="shared" si="17"/>
        <v>2</v>
      </c>
      <c r="AA81" s="22">
        <f t="shared" si="17"/>
        <v>2</v>
      </c>
      <c r="AB81" s="22">
        <f t="shared" si="17"/>
        <v>2</v>
      </c>
      <c r="AC81" s="22">
        <f t="shared" si="17"/>
        <v>2</v>
      </c>
      <c r="AD81" s="22">
        <f t="shared" si="17"/>
        <v>2</v>
      </c>
      <c r="AE81" s="22">
        <f t="shared" si="17"/>
        <v>2</v>
      </c>
      <c r="AF81" s="22">
        <f t="shared" si="17"/>
        <v>2</v>
      </c>
      <c r="AG81" s="22">
        <f t="shared" si="17"/>
        <v>2</v>
      </c>
      <c r="AH81" s="22">
        <f t="shared" si="17"/>
        <v>2</v>
      </c>
      <c r="AI81" s="22">
        <f t="shared" si="17"/>
        <v>2</v>
      </c>
      <c r="AJ81" s="22">
        <f t="shared" si="17"/>
        <v>2</v>
      </c>
      <c r="AK81" s="22">
        <f t="shared" si="17"/>
        <v>2</v>
      </c>
      <c r="AL81" s="22">
        <f t="shared" si="17"/>
        <v>2</v>
      </c>
      <c r="AM81" s="22">
        <f t="shared" si="17"/>
        <v>2</v>
      </c>
      <c r="AN81" s="22">
        <f t="shared" si="17"/>
        <v>2</v>
      </c>
      <c r="AO81" s="22">
        <f t="shared" si="17"/>
        <v>2</v>
      </c>
      <c r="AP81" s="22">
        <f t="shared" si="17"/>
        <v>2</v>
      </c>
      <c r="AQ81" s="22">
        <f t="shared" si="17"/>
        <v>2</v>
      </c>
      <c r="AR81" s="22">
        <f t="shared" si="17"/>
        <v>2</v>
      </c>
      <c r="AS81" s="22">
        <f t="shared" si="17"/>
        <v>2</v>
      </c>
      <c r="AT81" s="22">
        <f t="shared" si="17"/>
        <v>2</v>
      </c>
      <c r="AU81" s="22">
        <f t="shared" si="17"/>
        <v>2</v>
      </c>
      <c r="AV81" s="22">
        <f t="shared" si="17"/>
        <v>2</v>
      </c>
      <c r="AW81" s="22">
        <f t="shared" si="17"/>
        <v>2</v>
      </c>
      <c r="AX81" s="22">
        <f t="shared" ref="AX81:BE81" si="18">COUNT(AX6:AX80)</f>
        <v>4</v>
      </c>
      <c r="AY81" s="22">
        <f t="shared" si="18"/>
        <v>4</v>
      </c>
      <c r="AZ81" s="22">
        <f t="shared" si="18"/>
        <v>4</v>
      </c>
      <c r="BA81" s="22">
        <f t="shared" si="18"/>
        <v>4</v>
      </c>
      <c r="BB81" s="22">
        <f t="shared" si="18"/>
        <v>4</v>
      </c>
      <c r="BC81" s="22">
        <f t="shared" si="18"/>
        <v>4</v>
      </c>
      <c r="BD81" s="22">
        <f t="shared" si="18"/>
        <v>4</v>
      </c>
      <c r="BE81" s="22">
        <f t="shared" si="18"/>
        <v>4</v>
      </c>
      <c r="BF81" s="22">
        <f>SUM(BF6:BF80)</f>
        <v>120</v>
      </c>
      <c r="BG81" s="13"/>
      <c r="BJ81" s="13"/>
      <c r="BK81" s="13"/>
      <c r="BL81" s="13"/>
      <c r="BM81" s="13"/>
      <c r="BN81" s="13"/>
      <c r="BO81" s="13"/>
      <c r="BP81" s="13"/>
      <c r="BQ81" s="13"/>
      <c r="BR81" t="s">
        <v>46</v>
      </c>
    </row>
    <row r="82" spans="1:70">
      <c r="BG82" s="13"/>
      <c r="BJ82" s="13"/>
      <c r="BK82" s="13"/>
      <c r="BL82" s="13"/>
      <c r="BM82" s="13"/>
      <c r="BN82" s="13"/>
      <c r="BO82" s="13"/>
      <c r="BP82" s="13"/>
      <c r="BQ82" s="13"/>
    </row>
    <row r="83" spans="1:70">
      <c r="A83" s="33" t="s">
        <v>47</v>
      </c>
      <c r="B83" s="34"/>
      <c r="C83" s="35"/>
      <c r="D83" s="34"/>
      <c r="E83" s="34"/>
      <c r="F83" s="16"/>
      <c r="BG83" s="2"/>
      <c r="BJ83" s="13"/>
      <c r="BK83" s="24" t="s">
        <v>48</v>
      </c>
      <c r="BL83" s="24" t="s">
        <v>49</v>
      </c>
      <c r="BM83" s="24" t="s">
        <v>50</v>
      </c>
      <c r="BN83" s="24" t="s">
        <v>51</v>
      </c>
      <c r="BO83" s="24" t="s">
        <v>52</v>
      </c>
      <c r="BP83" s="24" t="s">
        <v>53</v>
      </c>
      <c r="BQ83" s="24" t="s">
        <v>54</v>
      </c>
      <c r="BR83" t="s">
        <v>55</v>
      </c>
    </row>
    <row r="84" spans="1:70" ht="15" customHeight="1">
      <c r="A84" s="34"/>
      <c r="B84" s="34"/>
      <c r="C84" s="35"/>
      <c r="D84" s="34"/>
      <c r="E84" s="34"/>
      <c r="F84" s="16"/>
      <c r="BG84" s="13"/>
      <c r="BI84" s="13">
        <v>1</v>
      </c>
      <c r="BJ84" s="13"/>
      <c r="BK84" s="29">
        <v>9</v>
      </c>
      <c r="BL84" s="25">
        <f>VLOOKUP(BK84,'Event Structure'!$A$1:$C$51,2)</f>
        <v>1167</v>
      </c>
      <c r="BM84" s="25" t="str">
        <f>IF(VLOOKUP(BK84,'Event Structure'!$A$1:$C$51,3)+$BO$1&gt;120,"00:02:"&amp;VLOOKUP(BK84,'Event Structure'!$A$1:$C$51,3)+$BO$1-120,"00:01:"&amp;VLOOKUP(BK84,'Event Structure'!$A$1:$C$51,3)+$BO$1-60)</f>
        <v>00:01:40.19</v>
      </c>
      <c r="BN84" s="26" t="str">
        <f>IFERROR(VLOOKUP(1,$P$6:$BH$80,50,FALSE),"")</f>
        <v/>
      </c>
      <c r="BO84" s="26" t="str">
        <f>IFERROR(VLOOKUP(2,$P$6:$BH$80,50,FALSE),"")</f>
        <v/>
      </c>
      <c r="BP84" s="26" t="str">
        <f>IFERROR(VLOOKUP(3,$P$6:$BH$80,50,FALSE),"")</f>
        <v/>
      </c>
      <c r="BQ84" s="26" t="str">
        <f>IFERROR(VLOOKUP(4,$P$6:$BH$80,50,FALSE),"")</f>
        <v/>
      </c>
      <c r="BR84" t="str">
        <f>"&lt;RELAY agemax="""&amp;"8"&amp;""" agemin="""&amp;"-1"&amp;""" agetotalmax="""&amp;"-1"&amp;""" agetotalmin="""&amp;"-1"&amp;""" gender="""&amp;"F"&amp;""" number="""&amp;"09"&amp;"""&gt; &lt;ENTRIES&gt; &lt;ENTRY entrytime="""&amp;BM84&amp;""" eventid="""&amp;BL84&amp;"""&gt; &lt;RELAYPOSITIONS&gt; &lt;RELAYPOSITION athleteid="""&amp;BN84&amp;""" number="""&amp;"1"&amp;""" /&gt; &lt;RELAYPOSITION athleteid="""&amp;BO84&amp;""" number="""&amp;"2"&amp;""" /&gt; &lt;RELAYPOSITION athleteid="""&amp;BP84&amp;""" number="""&amp;"3"&amp;""" /&gt; &lt;RELAYPOSITION athleteid="""&amp;BQ84&amp;""" number="""&amp;"4"&amp;""" /&gt; &lt;/RELAYPOSITIONS&gt; &lt;/ENTRY&gt; &lt;/ENTRIES&gt;  &lt;/RELAY&gt;"</f>
        <v>&lt;RELAY agemax="8" agemin="-1" agetotalmax="-1" agetotalmin="-1" gender="F" number="09"&gt; &lt;ENTRIES&gt; &lt;ENTRY entrytime="00:01:40.19" eventid="1167"&gt;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85" spans="1:70" ht="15" customHeight="1">
      <c r="A85" s="34" t="s">
        <v>56</v>
      </c>
      <c r="B85" s="34"/>
      <c r="C85" s="35"/>
      <c r="D85" s="34"/>
      <c r="E85" s="34"/>
      <c r="F85" s="16"/>
      <c r="BG85" s="13"/>
      <c r="BJ85" s="13"/>
      <c r="BK85" s="25">
        <v>10</v>
      </c>
      <c r="BL85" s="25">
        <f>VLOOKUP(BK85,'Event Structure'!$A$1:$C$51,2)</f>
        <v>1169</v>
      </c>
      <c r="BM85" s="25" t="str">
        <f>IF(VLOOKUP(BK85,'Event Structure'!$A$1:$C$51,3)+$BO$1&gt;120,"00:02:"&amp;VLOOKUP(BK85,'Event Structure'!$A$1:$C$51,3)+$BO$1-120,"00:01:"&amp;VLOOKUP(BK85,'Event Structure'!$A$1:$C$51,3)+$BO$1-60)</f>
        <v>00:01:40.19</v>
      </c>
      <c r="BN85" s="26" t="str">
        <f>IFERROR(VLOOKUP(1,$Q$6:$BH$80,49,FALSE),"")</f>
        <v/>
      </c>
      <c r="BO85" s="26" t="str">
        <f>IFERROR(VLOOKUP(2,$Q$6:$BH$80,49,FALSE),"")</f>
        <v/>
      </c>
      <c r="BP85" s="26" t="str">
        <f>IFERROR(VLOOKUP(3,$Q$6:$BH$80,49,FALSE),"")</f>
        <v/>
      </c>
      <c r="BQ85" s="26" t="str">
        <f>IFERROR(VLOOKUP(4,$Q$6:$BH$80,49,FALSE),"")</f>
        <v/>
      </c>
      <c r="BR85" t="str">
        <f>"&lt;RELAY agemax="""&amp;"8"&amp;""" agemin="""&amp;"-1"&amp;""" agetotalmax="""&amp;"-1"&amp;""" agetotalmin="""&amp;"-1"&amp;""" gender="""&amp;"M"&amp;""" number="""&amp;BK85&amp;"""&gt; &lt;ENTRIES&gt; &lt;ENTRY entrytime="""&amp;BM85&amp;""" eventid="""&amp;BL85&amp;"""&gt; &lt;RELAYPOSITIONS&gt; &lt;RELAYPOSITION athleteid="""&amp;BN85&amp;""" number="""&amp;"1"&amp;""" /&gt; &lt;RELAYPOSITION athleteid="""&amp;BO85&amp;""" number="""&amp;"2"&amp;""" /&gt; &lt;RELAYPOSITION athleteid="""&amp;BP85&amp;""" number="""&amp;"3"&amp;""" /&gt; &lt;RELAYPOSITION athleteid="""&amp;BQ85&amp;""" number="""&amp;"4"&amp;""" /&gt; &lt;/RELAYPOSITIONS&gt; &lt;/ENTRY&gt; &lt;/ENTRIES&gt;  &lt;/RELAY&gt;"</f>
        <v>&lt;RELAY agemax="8" agemin="-1" agetotalmax="-1" agetotalmin="-1" gender="M" number="10"&gt; &lt;ENTRIES&gt; &lt;ENTRY entrytime="00:01:40.19" eventid="1169"&gt;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86" spans="1:70" ht="15" customHeight="1">
      <c r="A86" s="16" t="s">
        <v>57</v>
      </c>
      <c r="B86" s="34"/>
      <c r="C86" s="35"/>
      <c r="D86" s="34"/>
      <c r="E86" s="34"/>
      <c r="F86" s="49"/>
      <c r="BG86" s="13"/>
      <c r="BJ86" s="13"/>
      <c r="BK86" s="25">
        <v>43</v>
      </c>
      <c r="BL86" s="25">
        <f>VLOOKUP(BK86,'Event Structure'!$A$1:$C$56,2)</f>
        <v>1171</v>
      </c>
      <c r="BM86" s="25" t="str">
        <f>IF(VLOOKUP(BK86,'Event Structure'!$A$1:$C$51,3)+$BO$1&gt;120,"00:02:"&amp;VLOOKUP(BK86,'Event Structure'!$A$1:$C$51,3)+$BO$1-120,"00:01:"&amp;VLOOKUP(BK86,'Event Structure'!$A$1:$C$51,3)+$BO$1-60)</f>
        <v>00:02:40.19</v>
      </c>
      <c r="BN86" s="26" t="str">
        <f>IFERROR(VLOOKUP(1,$AX$6:$BH$80,16,FALSE),"")</f>
        <v/>
      </c>
      <c r="BO86" s="26" t="str">
        <f>IFERROR(VLOOKUP(2,$AX$6:$BH$80,16,FALSE),"")</f>
        <v/>
      </c>
      <c r="BP86" s="26" t="str">
        <f>IFERROR(VLOOKUP(3,$AX$6:$BH$80,16,FALSE),"")</f>
        <v/>
      </c>
      <c r="BQ86" s="26" t="str">
        <f>IFERROR(VLOOKUP(4,$AX$6:$BH$80,16,FALSE),"")</f>
        <v/>
      </c>
      <c r="BR86" t="str">
        <f>"&lt;RELAY agemax="""&amp;"10"&amp;""" agemin="""&amp;"-1"&amp;""" agetotalmax="""&amp;"-1"&amp;""" agetotalmin="""&amp;"-1"&amp;""" gender="""&amp;"F"&amp;""" number="""&amp;BK86&amp;"""&gt; &lt;ENTRIES&gt; &lt;ENTRY entrytime="""&amp;BM86&amp;""" eventid="""&amp;BL86&amp;"""&gt; &lt;RELAYPOSITIONS&gt; &lt;RELAYPOSITION athleteid="""&amp;BN86&amp;""" number="""&amp;"1"&amp;""" /&gt; &lt;RELAYPOSITION athleteid="""&amp;BO86&amp;""" number="""&amp;"2"&amp;""" /&gt; &lt;RELAYPOSITION athleteid="""&amp;BP86&amp;""" number="""&amp;"3"&amp;""" /&gt; &lt;RELAYPOSITION athleteid="""&amp;BQ86&amp;""" number="""&amp;"4"&amp;""" /&gt; &lt;/RELAYPOSITIONS&gt; &lt;/ENTRY&gt; &lt;/ENTRIES&gt;  &lt;/RELAY&gt;"</f>
        <v>&lt;RELAY agemax="10" agemin="-1" agetotalmax="-1" agetotalmin="-1" gender="F" number="43"&gt; &lt;ENTRIES&gt; &lt;ENTRY entrytime="00:02:40.19" eventid="1171"&gt;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87" spans="1:70" ht="15" customHeight="1">
      <c r="A87" s="34" t="s">
        <v>58</v>
      </c>
      <c r="B87" s="34"/>
      <c r="C87" s="35"/>
      <c r="D87" s="36"/>
      <c r="E87" s="36"/>
      <c r="F87" s="49"/>
      <c r="BG87" s="13"/>
      <c r="BJ87" s="13"/>
      <c r="BK87" s="25">
        <v>44</v>
      </c>
      <c r="BL87" s="25">
        <f>VLOOKUP(BK87,'Event Structure'!$A$1:$C$56,2)</f>
        <v>1173</v>
      </c>
      <c r="BM87" s="25" t="str">
        <f>IF(VLOOKUP(BK87,'Event Structure'!$A$1:$C$51,3)+$BO$1&gt;120,"00:02:"&amp;VLOOKUP(BK87,'Event Structure'!$A$1:$C$51,3)+$BO$1-120,"00:01:"&amp;VLOOKUP(BK87,'Event Structure'!$A$1:$C$51,3)+$BO$1-60)</f>
        <v>00:02:30.19</v>
      </c>
      <c r="BN87" s="26" t="str">
        <f>IFERROR(VLOOKUP(1,$AY$6:$BH$80,15,FALSE),"")</f>
        <v/>
      </c>
      <c r="BO87" s="26" t="str">
        <f>IFERROR(VLOOKUP(2,$AY$6:$BH$80,15,FALSE),"")</f>
        <v/>
      </c>
      <c r="BP87" s="26" t="str">
        <f>IFERROR(VLOOKUP(3,$AY$6:$BH$80,15,FALSE),"")</f>
        <v/>
      </c>
      <c r="BQ87" s="26" t="str">
        <f>IFERROR(VLOOKUP(4,$AY$6:$BH$80,15,FALSE),"")</f>
        <v/>
      </c>
      <c r="BR87" t="str">
        <f>"&lt;RELAY agemax="""&amp;"10"&amp;""" agemin="""&amp;"-1"&amp;""" agetotalmax="""&amp;"-1"&amp;""" agetotalmin="""&amp;"-1"&amp;""" gender="""&amp;"M"&amp;""" number="""&amp;BK87&amp;"""&gt; &lt;ENTRIES&gt; &lt;ENTRY entrytime="""&amp;BM87&amp;""" eventid="""&amp;BL87&amp;"""&gt; &lt;RELAYPOSITIONS&gt; &lt;RELAYPOSITION athleteid="""&amp;BN87&amp;""" number="""&amp;"1"&amp;""" /&gt; &lt;RELAYPOSITION athleteid="""&amp;BO87&amp;""" number="""&amp;"2"&amp;""" /&gt; &lt;RELAYPOSITION athleteid="""&amp;BP87&amp;""" number="""&amp;"3"&amp;""" /&gt; &lt;RELAYPOSITION athleteid="""&amp;BQ87&amp;""" number="""&amp;"4"&amp;""" /&gt; &lt;/RELAYPOSITIONS&gt; &lt;/ENTRY&gt; &lt;/ENTRIES&gt;  &lt;/RELAY&gt;"</f>
        <v>&lt;RELAY agemax="10" agemin="-1" agetotalmax="-1" agetotalmin="-1" gender="M" number="44"&gt; &lt;ENTRIES&gt; &lt;ENTRY entrytime="00:02:30.19" eventid="1173"&gt;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88" spans="1:70" ht="15" customHeight="1">
      <c r="A88" s="34" t="s">
        <v>59</v>
      </c>
      <c r="B88" s="34"/>
      <c r="C88" s="35"/>
      <c r="D88" s="36"/>
      <c r="E88" s="36"/>
      <c r="F88" s="49"/>
      <c r="BG88" s="13"/>
      <c r="BJ88" s="13"/>
      <c r="BK88" s="25">
        <v>45</v>
      </c>
      <c r="BL88" s="25">
        <f>VLOOKUP(BK88,'Event Structure'!$A$1:$C$56,2)</f>
        <v>1175</v>
      </c>
      <c r="BM88" s="25" t="str">
        <f>IF(VLOOKUP(BK88,'Event Structure'!$A$1:$C$51,3)+$BO$1&gt;120,"00:02:"&amp;VLOOKUP(BK88,'Event Structure'!$A$1:$C$51,3)+$BO$1-120,"00:01:"&amp;VLOOKUP(BK88,'Event Structure'!$A$1:$C$51,3)+$BO$1-60)</f>
        <v>00:02:25.19</v>
      </c>
      <c r="BN88" s="26" t="str">
        <f>IFERROR(VLOOKUP(1,$AZ$6:$BH$80,14,FALSE),"")</f>
        <v/>
      </c>
      <c r="BO88" s="26" t="str">
        <f>IFERROR(VLOOKUP(2,$AZ$6:$BH$80,14,FALSE),"")</f>
        <v/>
      </c>
      <c r="BP88" s="26" t="str">
        <f>IFERROR(VLOOKUP(3,$AZ$6:$BH$80,14,FALSE),"")</f>
        <v/>
      </c>
      <c r="BQ88" s="26" t="str">
        <f>IFERROR(VLOOKUP(4,$AZ$6:$BH$80,14,FALSE),"")</f>
        <v/>
      </c>
      <c r="BR88" t="str">
        <f>"&lt;RELAY agemax="""&amp;"12"&amp;""" agemin="""&amp;"-1"&amp;""" agetotalmax="""&amp;"-1"&amp;""" agetotalmin="""&amp;"-1"&amp;""" gender="""&amp;"F"&amp;""" number="""&amp;BK88&amp;"""&gt; &lt;ENTRIES&gt; &lt;ENTRY entrytime="""&amp;BM88&amp;""" eventid="""&amp;BL88&amp;"""&gt; &lt;RELAYPOSITIONS&gt; &lt;RELAYPOSITION athleteid="""&amp;BN88&amp;""" number="""&amp;"1"&amp;""" /&gt; &lt;RELAYPOSITION athleteid="""&amp;BO88&amp;""" number="""&amp;"2"&amp;""" /&gt; &lt;RELAYPOSITION athleteid="""&amp;BP88&amp;""" number="""&amp;"3"&amp;""" /&gt; &lt;RELAYPOSITION athleteid="""&amp;BQ88&amp;""" number="""&amp;"4"&amp;""" /&gt; &lt;/RELAYPOSITIONS&gt; &lt;/ENTRY&gt; &lt;/ENTRIES&gt;  &lt;/RELAY&gt;"</f>
        <v>&lt;RELAY agemax="12" agemin="-1" agetotalmax="-1" agetotalmin="-1" gender="F" number="45"&gt; &lt;ENTRIES&gt; &lt;ENTRY entrytime="00:02:25.19" eventid="1175"&gt;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89" spans="1:70" ht="15" customHeight="1">
      <c r="A89" s="34" t="s">
        <v>60</v>
      </c>
      <c r="B89" s="34"/>
      <c r="C89" s="35"/>
      <c r="D89" s="36"/>
      <c r="E89" s="36"/>
      <c r="F89" s="49"/>
      <c r="BG89" s="13"/>
      <c r="BJ89" s="13"/>
      <c r="BK89" s="25">
        <v>46</v>
      </c>
      <c r="BL89" s="25">
        <f>VLOOKUP(BK89,'Event Structure'!$A$1:$C$56,2)</f>
        <v>1177</v>
      </c>
      <c r="BM89" s="25" t="str">
        <f>IF(VLOOKUP(BK89,'Event Structure'!$A$1:$C$51,3)+$BO$1&gt;120,"00:02:"&amp;VLOOKUP(BK89,'Event Structure'!$A$1:$C$51,3)+$BO$1-120,"00:01:"&amp;VLOOKUP(BK89,'Event Structure'!$A$1:$C$51,3)+$BO$1-60)</f>
        <v>00:02:25.19</v>
      </c>
      <c r="BN89" s="26" t="str">
        <f>IFERROR(VLOOKUP(1,$BA$6:$BH$80,13,FALSE),"")</f>
        <v/>
      </c>
      <c r="BO89" s="26" t="str">
        <f>IFERROR(VLOOKUP(2,$BA$6:$BH$80,13,FALSE),"")</f>
        <v/>
      </c>
      <c r="BP89" s="26" t="str">
        <f>IFERROR(VLOOKUP(3,$BA$6:$BH$80,13,FALSE),"")</f>
        <v/>
      </c>
      <c r="BQ89" s="26" t="str">
        <f>IFERROR(VLOOKUP(4,$BA$6:$BH$80,13,FALSE),"")</f>
        <v/>
      </c>
      <c r="BR89" t="str">
        <f>"&lt;RELAY agemax="""&amp;"12"&amp;""" agemin="""&amp;"-1"&amp;""" agetotalmax="""&amp;"-1"&amp;""" agetotalmin="""&amp;"-1"&amp;""" gender="""&amp;"M"&amp;""" number="""&amp;BK89&amp;"""&gt; &lt;ENTRIES&gt; &lt;ENTRY entrytime="""&amp;BM89&amp;""" eventid="""&amp;BL89&amp;"""&gt; &lt;RELAYPOSITIONS&gt; &lt;RELAYPOSITION athleteid="""&amp;BN89&amp;""" number="""&amp;"1"&amp;""" /&gt; &lt;RELAYPOSITION athleteid="""&amp;BO89&amp;""" number="""&amp;"2"&amp;""" /&gt; &lt;RELAYPOSITION athleteid="""&amp;BP89&amp;""" number="""&amp;"3"&amp;""" /&gt; &lt;RELAYPOSITION athleteid="""&amp;BQ89&amp;""" number="""&amp;"4"&amp;""" /&gt; &lt;/RELAYPOSITIONS&gt; &lt;/ENTRY&gt; &lt;/ENTRIES&gt;  &lt;/RELAY&gt;"</f>
        <v>&lt;RELAY agemax="12" agemin="-1" agetotalmax="-1" agetotalmin="-1" gender="M" number="46"&gt; &lt;ENTRIES&gt; &lt;ENTRY entrytime="00:02:25.19" eventid="1177"&gt;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0" spans="1:70" ht="15" customHeight="1">
      <c r="A90" s="34" t="s">
        <v>61</v>
      </c>
      <c r="B90" s="34"/>
      <c r="C90" s="35"/>
      <c r="D90" s="36"/>
      <c r="E90" s="36"/>
      <c r="F90" s="49"/>
      <c r="BG90" s="13"/>
      <c r="BJ90" s="13"/>
      <c r="BK90" s="25">
        <v>47</v>
      </c>
      <c r="BL90" s="25">
        <f>VLOOKUP(BK90,'Event Structure'!$A$1:$C$56,2)</f>
        <v>1179</v>
      </c>
      <c r="BM90" s="25" t="str">
        <f>IF(VLOOKUP(BK90,'Event Structure'!$A$1:$C$51,3)+$BO$1&gt;120,"00:02:"&amp;VLOOKUP(BK90,'Event Structure'!$A$1:$C$51,3)+$BO$1-120,"00:01:"&amp;VLOOKUP(BK90,'Event Structure'!$A$1:$C$51,3)+$BO$1-60)</f>
        <v>00:02:10.19</v>
      </c>
      <c r="BN90" s="26" t="str">
        <f>IFERROR(VLOOKUP(1,$BB$6:$BH$80,12,FALSE),"")</f>
        <v/>
      </c>
      <c r="BO90" s="26" t="str">
        <f>IFERROR(VLOOKUP(2,$BB$6:$BH$80,12,FALSE),"")</f>
        <v/>
      </c>
      <c r="BP90" s="26" t="str">
        <f>IFERROR(VLOOKUP(3,$BB$6:$BH$80,12,FALSE),"")</f>
        <v/>
      </c>
      <c r="BQ90" s="26" t="str">
        <f>IFERROR(VLOOKUP(4,$BB$6:$BH$80,12,FALSE),"")</f>
        <v/>
      </c>
      <c r="BR90" t="str">
        <f>"&lt;RELAY agemax="""&amp;"14"&amp;""" agemin="""&amp;"-1"&amp;""" agetotalmax="""&amp;"-1"&amp;""" agetotalmin="""&amp;"-1"&amp;""" gender="""&amp;"F"&amp;""" number="""&amp;BK90&amp;"""&gt; &lt;ENTRIES&gt; &lt;ENTRY entrytime="""&amp;BM90&amp;""" eventid="""&amp;BL90&amp;"""&gt; &lt;RELAYPOSITIONS&gt; &lt;RELAYPOSITION athleteid="""&amp;BN90&amp;""" number="""&amp;"1"&amp;""" /&gt; &lt;RELAYPOSITION athleteid="""&amp;BO90&amp;""" number="""&amp;"2"&amp;""" /&gt; &lt;RELAYPOSITION athleteid="""&amp;BP90&amp;""" number="""&amp;"3"&amp;""" /&gt; &lt;RELAYPOSITION athleteid="""&amp;BQ90&amp;""" number="""&amp;"4"&amp;""" /&gt; &lt;/RELAYPOSITIONS&gt; &lt;/ENTRY&gt; &lt;/ENTRIES&gt;  &lt;/RELAY&gt;"</f>
        <v>&lt;RELAY agemax="14" agemin="-1" agetotalmax="-1" agetotalmin="-1" gender="F" number="47"&gt; &lt;ENTRIES&gt; &lt;ENTRY entrytime="00:02:10.19" eventid="1179"&gt;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1" spans="1:70" ht="15" customHeight="1">
      <c r="A91" s="34" t="s">
        <v>62</v>
      </c>
      <c r="B91" s="34"/>
      <c r="C91" s="35"/>
      <c r="D91" s="36"/>
      <c r="E91" s="36"/>
      <c r="F91" s="49"/>
      <c r="BG91" s="13"/>
      <c r="BJ91" s="13"/>
      <c r="BK91" s="25">
        <v>48</v>
      </c>
      <c r="BL91" s="25">
        <f>VLOOKUP(BK91,'Event Structure'!$A$1:$C$56,2)</f>
        <v>1181</v>
      </c>
      <c r="BM91" s="25" t="str">
        <f>IF(VLOOKUP(BK91,'Event Structure'!$A$1:$C$51,3)+$BO$1&gt;120,"00:02:"&amp;VLOOKUP(BK91,'Event Structure'!$A$1:$C$51,3)+$BO$1-120,"00:01:"&amp;VLOOKUP(BK91,'Event Structure'!$A$1:$C$51,3)+$BO$1-60)</f>
        <v>00:02:10.19</v>
      </c>
      <c r="BN91" s="26" t="str">
        <f>IFERROR(VLOOKUP(1,$BC$6:$BH$80,11,FALSE),"")</f>
        <v/>
      </c>
      <c r="BO91" s="26" t="str">
        <f>IFERROR(VLOOKUP(2,$BC$6:$BH$80,11,FALSE),"")</f>
        <v/>
      </c>
      <c r="BP91" s="26" t="str">
        <f>IFERROR(VLOOKUP(3,$BC$6:$BH$80,11,FALSE),"")</f>
        <v/>
      </c>
      <c r="BQ91" s="26" t="str">
        <f>IFERROR(VLOOKUP(4,$BC$6:$BH$80,11,FALSE),"")</f>
        <v/>
      </c>
      <c r="BR91" t="str">
        <f>"&lt;RELAY agemax="""&amp;"14"&amp;""" agemin="""&amp;"-1"&amp;""" agetotalmax="""&amp;"-1"&amp;""" agetotalmin="""&amp;"-1"&amp;""" gender="""&amp;"M"&amp;""" number="""&amp;BK91&amp;"""&gt; &lt;ENTRIES&gt; &lt;ENTRY entrytime="""&amp;BM91&amp;""" eventid="""&amp;BL91&amp;"""&gt; &lt;RELAYPOSITIONS&gt; &lt;RELAYPOSITION athleteid="""&amp;BN91&amp;""" number="""&amp;"1"&amp;""" /&gt; &lt;RELAYPOSITION athleteid="""&amp;BO91&amp;""" number="""&amp;"2"&amp;""" /&gt; &lt;RELAYPOSITION athleteid="""&amp;BP91&amp;""" number="""&amp;"3"&amp;""" /&gt; &lt;RELAYPOSITION athleteid="""&amp;BQ91&amp;""" number="""&amp;"4"&amp;""" /&gt; &lt;/RELAYPOSITIONS&gt; &lt;/ENTRY&gt; &lt;/ENTRIES&gt;  &lt;/RELAY&gt;"</f>
        <v>&lt;RELAY agemax="14" agemin="-1" agetotalmax="-1" agetotalmin="-1" gender="M" number="48"&gt; &lt;ENTRIES&gt; &lt;ENTRY entrytime="00:02:10.19" eventid="1181"&gt;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2" spans="1:70" ht="15" customHeight="1">
      <c r="A92" s="34" t="s">
        <v>63</v>
      </c>
      <c r="B92" s="34"/>
      <c r="C92" s="35"/>
      <c r="D92" s="36"/>
      <c r="E92" s="36"/>
      <c r="F92" s="49"/>
      <c r="BG92" s="13"/>
      <c r="BJ92" s="13"/>
      <c r="BK92" s="25">
        <v>49</v>
      </c>
      <c r="BL92" s="25">
        <f>VLOOKUP(BK92,'Event Structure'!$A$1:$C$56,2)</f>
        <v>1183</v>
      </c>
      <c r="BM92" s="25" t="str">
        <f>IF(VLOOKUP(BK92,'Event Structure'!$A$1:$C$51,3)+$BO$1&gt;120,"00:02:"&amp;VLOOKUP(BK92,'Event Structure'!$A$1:$C$51,3)+$BO$1-120,"00:01:"&amp;VLOOKUP(BK92,'Event Structure'!$A$1:$C$51,3)+$BO$1-60)</f>
        <v>00:01:55.19</v>
      </c>
      <c r="BN92" s="26" t="str">
        <f>IFERROR(VLOOKUP(1,$BD$6:$BH$80,10,FALSE),"")</f>
        <v/>
      </c>
      <c r="BO92" s="26" t="str">
        <f>IFERROR(VLOOKUP(2,$BD$6:$BH$80,10,FALSE),"")</f>
        <v/>
      </c>
      <c r="BP92" s="26" t="str">
        <f>IFERROR(VLOOKUP(3,$BD$6:$BH$80,10,FALSE),"")</f>
        <v/>
      </c>
      <c r="BQ92" s="26" t="str">
        <f>IFERROR(VLOOKUP(4,$BD$6:$BH$80,10,FALSE),"")</f>
        <v/>
      </c>
      <c r="BR92" t="str">
        <f>"&lt;RELAY agemax="""&amp;"99"&amp;""" agemin="""&amp;"-1"&amp;""" agetotalmax="""&amp;"-1"&amp;""" agetotalmin="""&amp;"-1"&amp;""" gender="""&amp;"F"&amp;""" number="""&amp;BK92&amp;"""&gt; &lt;ENTRIES&gt; &lt;ENTRY entrytime="""&amp;BM92&amp;""" eventid="""&amp;BL92&amp;"""&gt; &lt;RELAYPOSITIONS&gt; &lt;RELAYPOSITION athleteid="""&amp;BN92&amp;""" number="""&amp;"1"&amp;""" /&gt; &lt;RELAYPOSITION athleteid="""&amp;BO92&amp;""" number="""&amp;"2"&amp;""" /&gt; &lt;RELAYPOSITION athleteid="""&amp;BP92&amp;""" number="""&amp;"3"&amp;""" /&gt; &lt;RELAYPOSITION athleteid="""&amp;BQ92&amp;""" number="""&amp;"4"&amp;""" /&gt; &lt;/RELAYPOSITIONS&gt; &lt;/ENTRY&gt; &lt;/ENTRIES&gt;  &lt;/RELAY&gt;"</f>
        <v>&lt;RELAY agemax="99" agemin="-1" agetotalmax="-1" agetotalmin="-1" gender="F" number="49"&gt; &lt;ENTRIES&gt; &lt;ENTRY entrytime="00:01:55.19" eventid="1183"&gt;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3" spans="1:70" ht="15" customHeight="1">
      <c r="A93" s="34" t="s">
        <v>64</v>
      </c>
      <c r="B93" s="34"/>
      <c r="C93" s="35"/>
      <c r="D93" s="36"/>
      <c r="E93" s="36"/>
      <c r="F93" s="49"/>
      <c r="BG93" s="13"/>
      <c r="BJ93" s="13"/>
      <c r="BK93" s="25">
        <v>50</v>
      </c>
      <c r="BL93" s="25">
        <f>VLOOKUP(BK93,'Event Structure'!$A$1:$C$56,2)</f>
        <v>1185</v>
      </c>
      <c r="BM93" s="25" t="str">
        <f>IF(VLOOKUP(BK93,'Event Structure'!$A$1:$C$51,3)+$BO$1&gt;120,"00:02:"&amp;VLOOKUP(BK93,'Event Structure'!$A$1:$C$51,3)+$BO$1-120,"00:01:"&amp;VLOOKUP(BK93,'Event Structure'!$A$1:$C$51,3)+$BO$1-60)</f>
        <v>00:01:45.19</v>
      </c>
      <c r="BN93" s="26" t="str">
        <f>IFERROR(VLOOKUP(1,$BE$6:$BH$80,9,FALSE),"")</f>
        <v/>
      </c>
      <c r="BO93" s="26" t="str">
        <f>IFERROR(VLOOKUP(2,$BE$6:$BH$80,9,FALSE),"")</f>
        <v/>
      </c>
      <c r="BP93" s="26" t="str">
        <f>IFERROR(VLOOKUP(3,$BE$6:$BH$80,9,FALSE),"")</f>
        <v/>
      </c>
      <c r="BQ93" s="26" t="str">
        <f>IFERROR(VLOOKUP(4,$BE$6:$BH$80,9,FALSE),"")</f>
        <v/>
      </c>
      <c r="BR93" t="str">
        <f>"&lt;RELAY agemax="""&amp;"99"&amp;""" agemin="""&amp;"-1"&amp;""" agetotalmax="""&amp;"-1"&amp;""" agetotalmin="""&amp;"-1"&amp;""" gender="""&amp;"M"&amp;""" number="""&amp;BK93&amp;"""&gt; &lt;ENTRIES&gt; &lt;ENTRY entrytime="""&amp;BM93&amp;""" eventid="""&amp;BL93&amp;"""&gt; &lt;RELAYPOSITIONS&gt; &lt;RELAYPOSITION athleteid="""&amp;BN93&amp;""" number="""&amp;"1"&amp;""" /&gt; &lt;RELAYPOSITION athleteid="""&amp;BO93&amp;""" number="""&amp;"2"&amp;""" /&gt; &lt;RELAYPOSITION athleteid="""&amp;BP93&amp;""" number="""&amp;"3"&amp;""" /&gt; &lt;RELAYPOSITION athleteid="""&amp;BQ93&amp;""" number="""&amp;"4"&amp;""" /&gt; &lt;/RELAYPOSITIONS&gt; &lt;/ENTRY&gt; &lt;/ENTRIES&gt;  &lt;/RELAY&gt;"</f>
        <v>&lt;RELAY agemax="99" agemin="-1" agetotalmax="-1" agetotalmin="-1" gender="M" number="50"&gt; &lt;ENTRIES&gt; &lt;ENTRY entrytime="00:01:45.19" eventid="1185"&gt;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4" spans="1:70" ht="15" customHeight="1">
      <c r="A94" s="34" t="s">
        <v>65</v>
      </c>
      <c r="B94" s="34"/>
      <c r="C94" s="35"/>
      <c r="D94" s="36"/>
      <c r="E94" s="36"/>
      <c r="F94" s="49"/>
      <c r="BG94" s="13"/>
      <c r="BJ94" s="13"/>
      <c r="BK94" s="25">
        <v>51</v>
      </c>
      <c r="BL94" s="25">
        <f>VLOOKUP(BK94,'Event Structure'!$A$1:$C$56,2)</f>
        <v>11647</v>
      </c>
      <c r="BM94" s="25" t="str">
        <f>IF(VLOOKUP(BK94,'Event Structure'!$A$1:$C$51,3)+$BO$1&gt;120,"00:02:"&amp;VLOOKUP(BK94,'Event Structure'!$A$1:$C$51,3)+$BO$1-120,"00:01:"&amp;VLOOKUP(BK94,'Event Structure'!$A$1:$C$51,3)+$BO$1-60)</f>
        <v>00:01:45.19</v>
      </c>
      <c r="BN94" s="26" t="str">
        <f>IFERROR(VLOOKUP(1,$BF$6:$BH$80,8,FALSE),"")</f>
        <v/>
      </c>
      <c r="BO94" s="26" t="str">
        <f>IFERROR(VLOOKUP(2,$BF$6:$BH$80,8,FALSE),"")</f>
        <v/>
      </c>
      <c r="BP94" s="26" t="str">
        <f>IFERROR(VLOOKUP(3,$BF$6:$BH$80,8,FALSE),"")</f>
        <v/>
      </c>
      <c r="BQ94" s="26" t="str">
        <f>IFERROR(VLOOKUP(4,$BF$6:$BH$80,8,FALSE),"")</f>
        <v/>
      </c>
      <c r="BR94" t="str">
        <f>"&lt;RELAY agemax="""&amp;"8"&amp;""" agemin="""&amp;"-1"&amp;""" agetotalmax="""&amp;"-1"&amp;""" agetotalmin="""&amp;"-1"&amp;""" gender="""&amp;"X"&amp;""" number="""&amp;BK94&amp;"""&gt; &lt;ENTRIES&gt; &lt;ENTRY entrytime="""&amp;BM94&amp;""" eventid="""&amp;BL94&amp;"""&gt; &lt;RELAYPOSITIONS&gt; &lt;RELAYPOSITION athleteid="""&amp;BN94&amp;""" number="""&amp;"1"&amp;""" /&gt; &lt;RELAYPOSITION athleteid="""&amp;BO94&amp;""" number="""&amp;"2"&amp;""" /&gt; &lt;RELAYPOSITION athleteid="""&amp;BP94&amp;""" number="""&amp;"3"&amp;""" /&gt; &lt;RELAYPOSITION athleteid="""&amp;BQ94&amp;""" number="""&amp;"4"&amp;""" /&gt; &lt;/RELAYPOSITIONS&gt; &lt;/ENTRY&gt; &lt;/ENTRIES&gt;  &lt;/RELAY&gt;"</f>
        <v>&lt;RELAY agemax="8" agemin="-1" agetotalmax="-1" agetotalmin="-1" gender="X" number="51"&gt; &lt;ENTRIES&gt; &lt;ENTRY entrytime="00:01:45.19" eventid="11647"&gt;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5" spans="1:70">
      <c r="A95" s="34" t="s">
        <v>66</v>
      </c>
      <c r="B95" s="34"/>
      <c r="C95" s="35"/>
      <c r="D95" s="36"/>
      <c r="E95" s="36"/>
      <c r="F95" s="49"/>
      <c r="BG95" s="13"/>
      <c r="BJ95" s="13"/>
      <c r="BK95" s="25">
        <v>52</v>
      </c>
      <c r="BL95" s="25">
        <f>VLOOKUP(BK95,'Event Structure'!$A$1:$C$56,2)</f>
        <v>11649</v>
      </c>
      <c r="BM95" s="25" t="str">
        <f>IF(VLOOKUP(BK95,'Event Structure'!$A$1:$C$51,3)+$BO$1&gt;120,"00:02:"&amp;VLOOKUP(BK95,'Event Structure'!$A$1:$C$51,3)+$BO$1-120,"00:01:"&amp;VLOOKUP(BK95,'Event Structure'!$A$1:$C$51,3)+$BO$1-60)</f>
        <v>00:01:45.19</v>
      </c>
      <c r="BN95" s="26" t="str">
        <f>IFERROR(VLOOKUP(1,$BF$6:$BH$80,7,FALSE),"")</f>
        <v/>
      </c>
      <c r="BO95" s="26" t="str">
        <f>IFERROR(VLOOKUP(2,$BF$6:$BH$80,7,FALSE),"")</f>
        <v/>
      </c>
      <c r="BP95" s="26" t="str">
        <f>IFERROR(VLOOKUP(3,$BF$6:$BH$80,7,FALSE),"")</f>
        <v/>
      </c>
      <c r="BQ95" s="26" t="str">
        <f>IFERROR(VLOOKUP(4,$BF$6:$BH$80,7,FALSE),"")</f>
        <v/>
      </c>
      <c r="BR95" t="str">
        <f>"&lt;RELAY agemax="""&amp;"10"&amp;""" agemin="""&amp;"-1"&amp;""" agetotalmax="""&amp;"-1"&amp;""" agetotalmin="""&amp;"-1"&amp;""" gender="""&amp;"X"&amp;""" number="""&amp;BK95&amp;"""&gt; &lt;ENTRIES&gt; &lt;ENTRY entrytime="""&amp;BM95&amp;""" eventid="""&amp;BL95&amp;"""&gt; &lt;RELAYPOSITIONS&gt; &lt;RELAYPOSITION athleteid="""&amp;BN95&amp;""" number="""&amp;"1"&amp;""" /&gt; &lt;RELAYPOSITION athleteid="""&amp;BO95&amp;""" number="""&amp;"2"&amp;""" /&gt; &lt;RELAYPOSITION athleteid="""&amp;BP95&amp;""" number="""&amp;"3"&amp;""" /&gt; &lt;RELAYPOSITION athleteid="""&amp;BQ95&amp;""" number="""&amp;"4"&amp;""" /&gt; &lt;/RELAYPOSITIONS&gt; &lt;/ENTRY&gt; &lt;/ENTRIES&gt;  &lt;/RELAY&gt;"</f>
        <v>&lt;RELAY agemax="10" agemin="-1" agetotalmax="-1" agetotalmin="-1" gender="X" number="52"&gt; &lt;ENTRIES&gt; &lt;ENTRY entrytime="00:01:45.19" eventid="11649"&gt;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6" spans="1:70">
      <c r="A96" s="34" t="s">
        <v>67</v>
      </c>
      <c r="B96" s="34"/>
      <c r="C96" s="35"/>
      <c r="D96" s="36"/>
      <c r="E96" s="36"/>
      <c r="F96" s="49"/>
      <c r="BG96" s="13"/>
      <c r="BJ96" s="13"/>
      <c r="BK96" s="25">
        <v>53</v>
      </c>
      <c r="BL96" s="25">
        <f>VLOOKUP(BK96,'Event Structure'!$A$1:$C$56,2)</f>
        <v>11651</v>
      </c>
      <c r="BM96" s="25" t="str">
        <f>IF(VLOOKUP(BK96,'Event Structure'!$A$1:$C$51,3)+$BO$1&gt;120,"00:02:"&amp;VLOOKUP(BK96,'Event Structure'!$A$1:$C$51,3)+$BO$1-120,"00:01:"&amp;VLOOKUP(BK96,'Event Structure'!$A$1:$C$51,3)+$BO$1-60)</f>
        <v>00:01:45.19</v>
      </c>
      <c r="BN96" s="26" t="str">
        <f>IFERROR(VLOOKUP(1,$BF$6:$BH$80,6,FALSE),"")</f>
        <v/>
      </c>
      <c r="BO96" s="26" t="str">
        <f>IFERROR(VLOOKUP(2,$BF$6:$BH$80,6,FALSE),"")</f>
        <v/>
      </c>
      <c r="BP96" s="26" t="str">
        <f>IFERROR(VLOOKUP(3,$BF$6:$BH$80,6,FALSE),"")</f>
        <v/>
      </c>
      <c r="BQ96" s="26" t="str">
        <f>IFERROR(VLOOKUP(4,$BF$6:$BH$80,6,FALSE),"")</f>
        <v/>
      </c>
      <c r="BR96" t="str">
        <f>"&lt;RELAY agemax="""&amp;"12"&amp;""" agemin="""&amp;"-1"&amp;""" agetotalmax="""&amp;"-1"&amp;""" agetotalmin="""&amp;"-1"&amp;""" gender="""&amp;"X"&amp;""" number="""&amp;BK96&amp;"""&gt; &lt;ENTRIES&gt; &lt;ENTRY entrytime="""&amp;BM96&amp;""" eventid="""&amp;BL96&amp;"""&gt; &lt;RELAYPOSITIONS&gt; &lt;RELAYPOSITION athleteid="""&amp;BN96&amp;""" number="""&amp;"1"&amp;""" /&gt; &lt;RELAYPOSITION athleteid="""&amp;BO96&amp;""" number="""&amp;"2"&amp;""" /&gt; &lt;RELAYPOSITION athleteid="""&amp;BP96&amp;""" number="""&amp;"3"&amp;""" /&gt; &lt;RELAYPOSITION athleteid="""&amp;BQ96&amp;""" number="""&amp;"4"&amp;""" /&gt; &lt;/RELAYPOSITIONS&gt; &lt;/ENTRY&gt; &lt;/ENTRIES&gt;  &lt;/RELAY&gt;"</f>
        <v>&lt;RELAY agemax="12" agemin="-1" agetotalmax="-1" agetotalmin="-1" gender="X" number="53"&gt; &lt;ENTRIES&gt; &lt;ENTRY entrytime="00:01:45.19" eventid="11651"&gt;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7" spans="1:70">
      <c r="A97" s="34" t="s">
        <v>68</v>
      </c>
      <c r="B97" s="34"/>
      <c r="C97" s="35"/>
      <c r="D97" s="36"/>
      <c r="E97" s="36"/>
      <c r="F97" s="49"/>
      <c r="BJ97" s="13"/>
      <c r="BK97" s="25">
        <v>54</v>
      </c>
      <c r="BL97" s="25">
        <f>VLOOKUP(BK97,'Event Structure'!$A$1:$C$56,2)</f>
        <v>11653</v>
      </c>
      <c r="BM97" s="25" t="str">
        <f>IF(VLOOKUP(BK97,'Event Structure'!$A$1:$C$51,3)+$BO$1&gt;120,"00:02:"&amp;VLOOKUP(BK97,'Event Structure'!$A$1:$C$51,3)+$BO$1-120,"00:01:"&amp;VLOOKUP(BK97,'Event Structure'!$A$1:$C$51,3)+$BO$1-60)</f>
        <v>00:01:45.19</v>
      </c>
      <c r="BN97" s="26" t="str">
        <f>IFERROR(VLOOKUP(1,$BF$6:$BH$80,5,FALSE),"")</f>
        <v/>
      </c>
      <c r="BO97" s="26" t="str">
        <f>IFERROR(VLOOKUP(2,$BF$6:$BH$80,5,FALSE),"")</f>
        <v/>
      </c>
      <c r="BP97" s="26" t="str">
        <f>IFERROR(VLOOKUP(3,$BF$6:$BH$80,5,FALSE),"")</f>
        <v/>
      </c>
      <c r="BQ97" s="26" t="str">
        <f>IFERROR(VLOOKUP(4,$BF$6:$BH$80,5,FALSE),"")</f>
        <v/>
      </c>
      <c r="BR97" t="str">
        <f>"&lt;RELAY agemax="""&amp;"14"&amp;""" agemin="""&amp;"-1"&amp;""" agetotalmax="""&amp;"-1"&amp;""" agetotalmin="""&amp;"-1"&amp;""" gender="""&amp;"X"&amp;""" number="""&amp;BK97&amp;"""&gt; &lt;ENTRIES&gt; &lt;ENTRY entrytime="""&amp;BM97&amp;""" eventid="""&amp;BL97&amp;"""&gt; &lt;RELAYPOSITIONS&gt; &lt;RELAYPOSITION athleteid="""&amp;BN97&amp;""" number="""&amp;"1"&amp;""" /&gt; &lt;RELAYPOSITION athleteid="""&amp;BO97&amp;""" number="""&amp;"2"&amp;""" /&gt; &lt;RELAYPOSITION athleteid="""&amp;BP97&amp;""" number="""&amp;"3"&amp;""" /&gt; &lt;RELAYPOSITION athleteid="""&amp;BQ97&amp;""" number="""&amp;"4"&amp;""" /&gt; &lt;/RELAYPOSITIONS&gt; &lt;/ENTRY&gt; &lt;/ENTRIES&gt;  &lt;/RELAY&gt;"</f>
        <v>&lt;RELAY agemax="14" agemin="-1" agetotalmax="-1" agetotalmin="-1" gender="X" number="54"&gt; &lt;ENTRIES&gt; &lt;ENTRY entrytime="00:01:45.19" eventid="11653"&gt;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8" spans="1:70">
      <c r="A98" s="34" t="s">
        <v>69</v>
      </c>
      <c r="B98" s="34"/>
      <c r="C98" s="35"/>
      <c r="D98" s="36"/>
      <c r="E98" s="36"/>
      <c r="F98" s="49"/>
      <c r="BJ98" s="13"/>
      <c r="BK98" s="25">
        <v>55</v>
      </c>
      <c r="BL98" s="25">
        <f>VLOOKUP(BK98,'Event Structure'!$A$1:$C$56,2)</f>
        <v>11655</v>
      </c>
      <c r="BM98" s="25" t="str">
        <f>IF(VLOOKUP(BK98,'Event Structure'!$A$1:$C$51,3)+$BO$1&gt;120,"00:02:"&amp;VLOOKUP(BK98,'Event Structure'!$A$1:$C$51,3)+$BO$1-120,"00:01:"&amp;VLOOKUP(BK98,'Event Structure'!$A$1:$C$51,3)+$BO$1-60)</f>
        <v>00:01:45.19</v>
      </c>
      <c r="BN98" s="26" t="str">
        <f>IFERROR(VLOOKUP(1,$BF$6:$BH$80,4,FALSE),"")</f>
        <v/>
      </c>
      <c r="BO98" s="26" t="str">
        <f>IFERROR(VLOOKUP(2,$BF$6:$BH$80,4,FALSE),"")</f>
        <v/>
      </c>
      <c r="BP98" s="26" t="str">
        <f>IFERROR(VLOOKUP(3,$BF$6:$BH$80,4,FALSE),"")</f>
        <v/>
      </c>
      <c r="BQ98" s="26" t="str">
        <f>IFERROR(VLOOKUP(4,$BF$6:$BH$80,4,FALSE),"")</f>
        <v/>
      </c>
      <c r="BR98" t="str">
        <f>"&lt;RELAY agemax="""&amp;"99"&amp;""" agemin="""&amp;"-1"&amp;""" agetotalmax="""&amp;"-1"&amp;""" agetotalmin="""&amp;"-1"&amp;""" gender="""&amp;"X"&amp;""" number="""&amp;BK98&amp;"""&gt; &lt;ENTRIES&gt; &lt;ENTRY entrytime="""&amp;BM98&amp;""" eventid="""&amp;BL98&amp;"""&gt; &lt;RELAYPOSITIONS&gt; &lt;RELAYPOSITION athleteid="""&amp;BN98&amp;""" number="""&amp;"1"&amp;""" /&gt; &lt;RELAYPOSITION athleteid="""&amp;BO98&amp;""" number="""&amp;"2"&amp;""" /&gt; &lt;RELAYPOSITION athleteid="""&amp;BP98&amp;""" number="""&amp;"3"&amp;""" /&gt; &lt;RELAYPOSITION athleteid="""&amp;BQ98&amp;""" number="""&amp;"4"&amp;""" /&gt; &lt;/RELAYPOSITIONS&gt; &lt;/ENTRY&gt; &lt;/ENTRIES&gt;  &lt;/RELAY&gt;"</f>
        <v>&lt;RELAY agemax="99" agemin="-1" agetotalmax="-1" agetotalmin="-1" gender="X" number="55"&gt; &lt;ENTRIES&gt; &lt;ENTRY entrytime="00:01:45.19" eventid="11655"&gt; &lt;RELAYPOSITIONS&gt; &lt;RELAYPOSITION athleteid="" number="1" /&gt; &lt;RELAYPOSITION athleteid="" number="2" /&gt; &lt;RELAYPOSITION athleteid="" number="3" /&gt; &lt;RELAYPOSITION athleteid="" number="4" /&gt; &lt;/RELAYPOSITIONS&gt; &lt;/ENTRY&gt; &lt;/ENTRIES&gt;  &lt;/RELAY&gt;</v>
      </c>
    </row>
    <row r="99" spans="1:70">
      <c r="A99" s="34" t="s">
        <v>70</v>
      </c>
      <c r="B99" s="34"/>
      <c r="C99" s="35"/>
      <c r="D99" s="36"/>
      <c r="E99" s="36"/>
      <c r="F99" s="49"/>
      <c r="BJ99" s="13"/>
      <c r="BK99" s="13"/>
      <c r="BL99" s="13"/>
      <c r="BM99" s="13"/>
      <c r="BR99" t="s">
        <v>71</v>
      </c>
    </row>
    <row r="100" spans="1:70">
      <c r="A100" s="34" t="s">
        <v>72</v>
      </c>
      <c r="B100" s="34"/>
      <c r="C100" s="35"/>
      <c r="D100" s="36"/>
      <c r="E100" s="36"/>
      <c r="F100" s="49"/>
      <c r="BJ100" s="13"/>
      <c r="BK100" s="13"/>
      <c r="BL100" s="13"/>
      <c r="BM100" s="13"/>
      <c r="BR100" t="s">
        <v>73</v>
      </c>
    </row>
    <row r="101" spans="1:70">
      <c r="A101" s="34" t="s">
        <v>74</v>
      </c>
      <c r="B101" s="34"/>
      <c r="C101" s="35"/>
      <c r="D101" s="36"/>
      <c r="E101" s="36"/>
      <c r="F101" s="49"/>
      <c r="BJ101" s="13"/>
      <c r="BK101" s="13"/>
      <c r="BL101" s="13"/>
      <c r="BM101" s="13"/>
      <c r="BR101" s="28"/>
    </row>
    <row r="102" spans="1:70">
      <c r="A102" s="34" t="s">
        <v>75</v>
      </c>
      <c r="B102" s="34"/>
      <c r="C102" s="35"/>
      <c r="D102" s="36"/>
      <c r="E102" s="36"/>
      <c r="F102" s="49"/>
      <c r="BJ102" s="13"/>
      <c r="BK102" s="13"/>
      <c r="BL102" s="13"/>
      <c r="BM102" s="13"/>
    </row>
    <row r="103" spans="1:70">
      <c r="A103" s="38"/>
      <c r="B103" s="38"/>
      <c r="C103" s="39"/>
      <c r="D103" s="37"/>
      <c r="E103" s="37"/>
      <c r="F103" s="27"/>
      <c r="BJ103" s="13"/>
      <c r="BK103" s="13"/>
      <c r="BL103" s="13"/>
      <c r="BM103" s="13"/>
    </row>
    <row r="104" spans="1:70">
      <c r="A104" s="38"/>
      <c r="B104" s="38"/>
      <c r="C104" s="39"/>
      <c r="D104" s="37"/>
      <c r="E104" s="37"/>
      <c r="F104" s="27"/>
      <c r="BJ104" s="13"/>
      <c r="BK104" s="13"/>
      <c r="BL104" s="13"/>
      <c r="BM104" s="13"/>
    </row>
    <row r="105" spans="1:70">
      <c r="A105" s="38"/>
      <c r="B105" s="38"/>
      <c r="C105" s="39"/>
      <c r="D105" s="37"/>
      <c r="E105" s="37"/>
      <c r="F105" s="27"/>
      <c r="BJ105" s="13"/>
      <c r="BK105" s="13"/>
      <c r="BL105" s="13"/>
      <c r="BM105" s="13"/>
    </row>
    <row r="106" spans="1:70">
      <c r="A106" s="38"/>
      <c r="B106" s="38"/>
      <c r="C106" s="39"/>
      <c r="D106" s="37"/>
      <c r="E106" s="37"/>
      <c r="F106" s="27"/>
      <c r="BJ106" s="13"/>
      <c r="BK106" s="13"/>
      <c r="BL106" s="13"/>
      <c r="BM106" s="13"/>
    </row>
    <row r="107" spans="1:70">
      <c r="D107" s="27"/>
      <c r="E107" s="27"/>
      <c r="F107" s="27"/>
      <c r="BJ107" s="13"/>
      <c r="BK107" s="13"/>
      <c r="BL107" s="13"/>
      <c r="BM107" s="13"/>
    </row>
    <row r="108" spans="1:70">
      <c r="D108" s="27"/>
      <c r="E108" s="27"/>
      <c r="F108" s="27"/>
      <c r="BJ108" s="13"/>
      <c r="BK108" s="13"/>
      <c r="BL108" s="13"/>
      <c r="BM108" s="13"/>
    </row>
    <row r="109" spans="1:70">
      <c r="D109" s="27"/>
      <c r="E109" s="27"/>
      <c r="F109" s="27"/>
      <c r="BJ109" s="13"/>
      <c r="BK109" s="13"/>
      <c r="BL109" s="13"/>
      <c r="BM109" s="13"/>
    </row>
    <row r="110" spans="1:70">
      <c r="D110" s="27"/>
      <c r="E110" s="27"/>
      <c r="F110" s="27"/>
      <c r="BJ110" s="13"/>
      <c r="BK110" s="13"/>
      <c r="BL110" s="13"/>
      <c r="BM110" s="13"/>
    </row>
    <row r="111" spans="1:70">
      <c r="D111" s="27"/>
      <c r="E111" s="27"/>
      <c r="F111" s="27"/>
      <c r="BJ111" s="13"/>
      <c r="BK111" s="13"/>
      <c r="BL111" s="13"/>
      <c r="BM111" s="13"/>
    </row>
    <row r="112" spans="1:70">
      <c r="D112" s="27"/>
      <c r="E112" s="27"/>
      <c r="F112" s="27"/>
      <c r="BJ112" s="13"/>
      <c r="BK112" s="13"/>
      <c r="BL112" s="13"/>
      <c r="BM112" s="13"/>
    </row>
    <row r="113" spans="4:65">
      <c r="D113" s="27"/>
      <c r="E113" s="27"/>
      <c r="F113" s="27"/>
      <c r="BJ113" s="13"/>
      <c r="BK113" s="13"/>
      <c r="BL113" s="13"/>
      <c r="BM113" s="13"/>
    </row>
    <row r="114" spans="4:65">
      <c r="D114" s="27"/>
      <c r="E114" s="27"/>
      <c r="F114" s="27"/>
      <c r="BJ114" s="13"/>
      <c r="BK114" s="13"/>
      <c r="BL114" s="13"/>
      <c r="BM114" s="13"/>
    </row>
    <row r="115" spans="4:65">
      <c r="D115" s="27"/>
      <c r="E115" s="27"/>
      <c r="F115" s="27"/>
      <c r="BJ115" s="13"/>
      <c r="BK115" s="13"/>
      <c r="BL115" s="13"/>
      <c r="BM115" s="13"/>
    </row>
    <row r="116" spans="4:65">
      <c r="D116" s="27"/>
      <c r="E116" s="27"/>
      <c r="F116" s="27"/>
      <c r="BJ116" s="13"/>
      <c r="BK116" s="13"/>
      <c r="BL116" s="13"/>
      <c r="BM116" s="13"/>
    </row>
    <row r="117" spans="4:65">
      <c r="D117" s="27"/>
      <c r="E117" s="27"/>
      <c r="F117" s="27"/>
      <c r="BJ117" s="13"/>
      <c r="BK117" s="13"/>
      <c r="BL117" s="13"/>
      <c r="BM117" s="13"/>
    </row>
    <row r="118" spans="4:65">
      <c r="D118" s="27"/>
      <c r="E118" s="27"/>
      <c r="F118" s="27"/>
      <c r="BJ118" s="13"/>
      <c r="BK118" s="13"/>
      <c r="BL118" s="13"/>
      <c r="BM118" s="13"/>
    </row>
    <row r="119" spans="4:65">
      <c r="D119" s="27"/>
      <c r="E119" s="27"/>
      <c r="F119" s="27"/>
      <c r="BJ119" s="13"/>
      <c r="BK119" s="13"/>
      <c r="BL119" s="13"/>
      <c r="BM119" s="13"/>
    </row>
    <row r="120" spans="4:65">
      <c r="D120" s="27"/>
      <c r="E120" s="27"/>
      <c r="F120" s="27"/>
      <c r="BJ120" s="13"/>
      <c r="BK120" s="13"/>
      <c r="BL120" s="13"/>
      <c r="BM120" s="13"/>
    </row>
    <row r="121" spans="4:65">
      <c r="D121" s="27"/>
      <c r="E121" s="27"/>
      <c r="F121" s="27"/>
      <c r="BJ121" s="13"/>
      <c r="BK121" s="13"/>
      <c r="BL121" s="13"/>
      <c r="BM121" s="13"/>
    </row>
    <row r="122" spans="4:65">
      <c r="D122" s="27"/>
      <c r="E122" s="27"/>
      <c r="F122" s="27"/>
      <c r="BJ122" s="13"/>
      <c r="BK122" s="13"/>
      <c r="BL122" s="13"/>
      <c r="BM122" s="13"/>
    </row>
    <row r="123" spans="4:65">
      <c r="D123" s="27"/>
      <c r="E123" s="27"/>
      <c r="F123" s="27"/>
      <c r="BJ123" s="13"/>
      <c r="BK123" s="13"/>
      <c r="BL123" s="13"/>
      <c r="BM123" s="13"/>
    </row>
    <row r="124" spans="4:65">
      <c r="D124" s="27"/>
      <c r="E124" s="27"/>
      <c r="F124" s="27"/>
      <c r="BJ124" s="13"/>
      <c r="BK124" s="13"/>
      <c r="BL124" s="13"/>
      <c r="BM124" s="13"/>
    </row>
    <row r="125" spans="4:65">
      <c r="D125" s="27"/>
      <c r="E125" s="27"/>
      <c r="F125" s="27"/>
      <c r="BJ125" s="13"/>
      <c r="BK125" s="13"/>
      <c r="BL125" s="13"/>
      <c r="BM125" s="13"/>
    </row>
    <row r="126" spans="4:65">
      <c r="D126" s="27"/>
      <c r="E126" s="27"/>
      <c r="F126" s="27"/>
      <c r="BJ126" s="13"/>
      <c r="BK126" s="13"/>
      <c r="BL126" s="13"/>
      <c r="BM126" s="13"/>
    </row>
    <row r="127" spans="4:65">
      <c r="D127" s="27"/>
      <c r="E127" s="27"/>
      <c r="F127" s="27"/>
      <c r="BJ127" s="13"/>
      <c r="BK127" s="13"/>
      <c r="BL127" s="13"/>
      <c r="BM127" s="13"/>
    </row>
    <row r="128" spans="4:65">
      <c r="D128" s="27"/>
      <c r="E128" s="27"/>
      <c r="F128" s="27"/>
      <c r="BJ128" s="13"/>
      <c r="BK128" s="13"/>
      <c r="BL128" s="13"/>
      <c r="BM128" s="13"/>
    </row>
    <row r="129" spans="1:65">
      <c r="D129" s="27"/>
      <c r="E129" s="27"/>
      <c r="F129" s="27"/>
      <c r="BJ129" s="13"/>
      <c r="BK129" s="13"/>
      <c r="BL129" s="13"/>
      <c r="BM129" s="13"/>
    </row>
    <row r="130" spans="1:65">
      <c r="A130" s="64" t="s">
        <v>76</v>
      </c>
      <c r="B130" s="64"/>
      <c r="D130" s="27"/>
      <c r="E130" s="27"/>
      <c r="F130" s="27"/>
      <c r="BJ130" s="13"/>
      <c r="BK130" s="13"/>
      <c r="BL130" s="13"/>
      <c r="BM130" s="13"/>
    </row>
    <row r="131" spans="1:65">
      <c r="A131" s="16" t="s">
        <v>77</v>
      </c>
      <c r="B131" s="16" t="s">
        <v>78</v>
      </c>
      <c r="D131" s="27"/>
      <c r="E131" s="27"/>
      <c r="F131" s="27"/>
      <c r="BJ131" s="13"/>
      <c r="BK131" s="13"/>
      <c r="BL131" s="13"/>
      <c r="BM131" s="13"/>
    </row>
    <row r="132" spans="1:65">
      <c r="A132" s="16" t="s">
        <v>79</v>
      </c>
      <c r="B132" s="16" t="s">
        <v>80</v>
      </c>
      <c r="D132" s="27"/>
      <c r="E132" s="27"/>
      <c r="F132" s="27"/>
      <c r="BJ132" s="13"/>
      <c r="BK132" s="13"/>
      <c r="BL132" s="13"/>
      <c r="BM132" s="13"/>
    </row>
    <row r="133" spans="1:65">
      <c r="D133" s="27"/>
      <c r="E133" s="27"/>
      <c r="F133" s="27"/>
      <c r="BJ133" s="13"/>
      <c r="BK133" s="13"/>
      <c r="BL133" s="13"/>
      <c r="BM133" s="13"/>
    </row>
    <row r="134" spans="1:65">
      <c r="D134" s="27"/>
      <c r="E134" s="27"/>
      <c r="F134" s="27"/>
      <c r="BJ134" s="13"/>
      <c r="BK134" s="13"/>
      <c r="BL134" s="13"/>
      <c r="BM134" s="13"/>
    </row>
    <row r="135" spans="1:65">
      <c r="D135" s="27"/>
      <c r="E135" s="27"/>
      <c r="F135" s="27"/>
      <c r="BJ135" s="13"/>
      <c r="BK135" s="13"/>
      <c r="BL135" s="13"/>
      <c r="BM135" s="13"/>
    </row>
    <row r="136" spans="1:65">
      <c r="D136" s="27"/>
      <c r="E136" s="27"/>
      <c r="F136" s="27"/>
      <c r="BJ136" s="13"/>
      <c r="BK136" s="13"/>
      <c r="BL136" s="13"/>
      <c r="BM136" s="13"/>
    </row>
    <row r="137" spans="1:65">
      <c r="D137" s="27"/>
      <c r="E137" s="27"/>
      <c r="F137" s="27"/>
      <c r="BJ137" s="13"/>
      <c r="BK137" s="13"/>
      <c r="BL137" s="13"/>
      <c r="BM137" s="13"/>
    </row>
    <row r="138" spans="1:65">
      <c r="D138" s="27"/>
      <c r="E138" s="27"/>
      <c r="F138" s="27"/>
      <c r="BJ138" s="13"/>
      <c r="BK138" s="13"/>
      <c r="BL138" s="13"/>
      <c r="BM138" s="13"/>
    </row>
    <row r="139" spans="1:65">
      <c r="D139" s="27"/>
      <c r="E139" s="27"/>
      <c r="F139" s="27"/>
      <c r="BJ139" s="13"/>
      <c r="BK139" s="13"/>
      <c r="BL139" s="13"/>
      <c r="BM139" s="13"/>
    </row>
    <row r="140" spans="1:65">
      <c r="D140" s="27"/>
      <c r="E140" s="27"/>
      <c r="F140" s="27"/>
      <c r="BJ140" s="13"/>
      <c r="BK140" s="13"/>
      <c r="BL140" s="13"/>
      <c r="BM140" s="13"/>
    </row>
    <row r="141" spans="1:65">
      <c r="D141" s="27"/>
      <c r="E141" s="27"/>
      <c r="F141" s="27"/>
      <c r="BJ141" s="13"/>
      <c r="BK141" s="13"/>
      <c r="BL141" s="13"/>
      <c r="BM141" s="13"/>
    </row>
    <row r="142" spans="1:65">
      <c r="D142" s="27"/>
      <c r="E142" s="27"/>
      <c r="F142" s="27"/>
      <c r="BJ142" s="13"/>
      <c r="BK142" s="13"/>
      <c r="BL142" s="13"/>
      <c r="BM142" s="13"/>
    </row>
    <row r="143" spans="1:65">
      <c r="D143" s="27"/>
      <c r="E143" s="27"/>
      <c r="F143" s="27"/>
      <c r="BJ143" s="13"/>
      <c r="BK143" s="13"/>
      <c r="BL143" s="13"/>
      <c r="BM143" s="13"/>
    </row>
    <row r="144" spans="1:65">
      <c r="D144" s="27"/>
      <c r="E144" s="27"/>
      <c r="F144" s="27"/>
      <c r="BJ144" s="13"/>
      <c r="BK144" s="13"/>
      <c r="BL144" s="13"/>
      <c r="BM144" s="13"/>
    </row>
    <row r="145" spans="4:65">
      <c r="D145" s="27"/>
      <c r="E145" s="27"/>
      <c r="F145" s="27"/>
      <c r="BJ145" s="13"/>
      <c r="BK145" s="13"/>
      <c r="BL145" s="13"/>
      <c r="BM145" s="13"/>
    </row>
    <row r="146" spans="4:65">
      <c r="D146" s="27"/>
      <c r="E146" s="27"/>
      <c r="F146" s="27"/>
      <c r="BJ146" s="13"/>
    </row>
    <row r="147" spans="4:65">
      <c r="D147" s="27"/>
      <c r="E147" s="27"/>
      <c r="F147" s="27"/>
      <c r="BJ147" s="13"/>
    </row>
    <row r="148" spans="4:65">
      <c r="D148" s="27"/>
      <c r="E148" s="27"/>
      <c r="F148" s="27"/>
      <c r="BJ148" s="13"/>
    </row>
    <row r="149" spans="4:65">
      <c r="D149" s="27"/>
      <c r="E149" s="27"/>
      <c r="F149" s="27"/>
      <c r="BJ149" s="13"/>
    </row>
    <row r="150" spans="4:65">
      <c r="D150" s="27"/>
      <c r="E150" s="27"/>
      <c r="F150" s="27"/>
      <c r="BJ150" s="13"/>
    </row>
    <row r="151" spans="4:65">
      <c r="D151" s="27"/>
      <c r="E151" s="27"/>
      <c r="F151" s="27"/>
      <c r="BJ151" s="13"/>
    </row>
    <row r="152" spans="4:65">
      <c r="D152" s="27"/>
      <c r="E152" s="27"/>
      <c r="F152" s="27"/>
      <c r="BJ152" s="13"/>
    </row>
    <row r="153" spans="4:65">
      <c r="D153" s="27"/>
      <c r="E153" s="27"/>
      <c r="F153" s="27"/>
      <c r="BJ153" s="13"/>
    </row>
    <row r="154" spans="4:65">
      <c r="D154" s="27"/>
      <c r="E154" s="27"/>
      <c r="F154" s="27"/>
      <c r="BJ154" s="13"/>
    </row>
    <row r="155" spans="4:65">
      <c r="D155" s="27"/>
      <c r="E155" s="27"/>
      <c r="F155" s="27"/>
      <c r="BJ155" s="13"/>
    </row>
    <row r="156" spans="4:65">
      <c r="D156" s="27"/>
      <c r="E156" s="27"/>
      <c r="F156" s="27"/>
      <c r="BJ156" s="13"/>
    </row>
    <row r="157" spans="4:65">
      <c r="D157" s="27"/>
      <c r="E157" s="27"/>
      <c r="F157" s="27"/>
      <c r="BJ157" s="13"/>
    </row>
    <row r="158" spans="4:65">
      <c r="D158" s="27"/>
      <c r="E158" s="27"/>
      <c r="F158" s="27"/>
      <c r="BJ158" s="13"/>
    </row>
    <row r="159" spans="4:65">
      <c r="D159" s="27"/>
      <c r="E159" s="27"/>
      <c r="F159" s="27"/>
      <c r="BJ159" s="13"/>
    </row>
    <row r="160" spans="4:65">
      <c r="D160" s="27"/>
      <c r="E160" s="27"/>
      <c r="F160" s="27"/>
      <c r="BJ160" s="13"/>
    </row>
    <row r="161" spans="4:62">
      <c r="D161" s="27"/>
      <c r="E161" s="27"/>
      <c r="F161" s="27"/>
      <c r="BJ161" s="13"/>
    </row>
    <row r="162" spans="4:62">
      <c r="D162" s="27"/>
      <c r="E162" s="27"/>
      <c r="F162" s="27"/>
      <c r="BJ162" s="13"/>
    </row>
    <row r="163" spans="4:62">
      <c r="D163" s="27"/>
      <c r="E163" s="27"/>
      <c r="F163" s="27"/>
      <c r="BJ163" s="13"/>
    </row>
    <row r="164" spans="4:62">
      <c r="D164" s="27"/>
      <c r="E164" s="27"/>
      <c r="F164" s="27"/>
      <c r="BJ164" s="13"/>
    </row>
    <row r="165" spans="4:62">
      <c r="D165" s="27"/>
      <c r="E165" s="27"/>
      <c r="F165" s="27"/>
      <c r="BJ165" s="13"/>
    </row>
    <row r="166" spans="4:62">
      <c r="D166" s="27"/>
      <c r="E166" s="27"/>
      <c r="F166" s="27"/>
      <c r="BJ166" s="13"/>
    </row>
    <row r="167" spans="4:62">
      <c r="D167" s="27"/>
      <c r="E167" s="27"/>
      <c r="F167" s="27"/>
      <c r="BJ167" s="13"/>
    </row>
    <row r="168" spans="4:62">
      <c r="D168" s="27"/>
      <c r="E168" s="27"/>
      <c r="F168" s="27"/>
      <c r="BJ168" s="13"/>
    </row>
    <row r="169" spans="4:62">
      <c r="D169" s="27"/>
      <c r="E169" s="27"/>
      <c r="F169" s="27"/>
      <c r="BJ169" s="13"/>
    </row>
    <row r="170" spans="4:62">
      <c r="D170" s="27"/>
      <c r="E170" s="27"/>
      <c r="F170" s="27"/>
      <c r="BJ170" s="13"/>
    </row>
    <row r="171" spans="4:62">
      <c r="D171" s="27"/>
      <c r="E171" s="27"/>
      <c r="F171" s="27"/>
      <c r="BJ171" s="13"/>
    </row>
    <row r="172" spans="4:62">
      <c r="D172" s="27"/>
      <c r="E172" s="27"/>
      <c r="F172" s="27"/>
      <c r="BJ172" s="13"/>
    </row>
    <row r="173" spans="4:62">
      <c r="D173" s="27"/>
      <c r="E173" s="27"/>
      <c r="F173" s="27"/>
      <c r="BJ173" s="13"/>
    </row>
    <row r="174" spans="4:62">
      <c r="D174" s="27"/>
      <c r="E174" s="27"/>
      <c r="F174" s="27"/>
      <c r="BJ174" s="13"/>
    </row>
    <row r="175" spans="4:62">
      <c r="D175" s="27"/>
      <c r="E175" s="27"/>
      <c r="F175" s="27"/>
      <c r="BJ175" s="13"/>
    </row>
    <row r="176" spans="4:62">
      <c r="D176" s="27"/>
      <c r="E176" s="27"/>
      <c r="F176" s="27"/>
      <c r="BJ176" s="13"/>
    </row>
    <row r="177" spans="4:62">
      <c r="D177" s="27"/>
      <c r="E177" s="27"/>
      <c r="F177" s="27"/>
      <c r="BJ177" s="13"/>
    </row>
    <row r="178" spans="4:62">
      <c r="D178" s="27"/>
      <c r="E178" s="27"/>
      <c r="F178" s="27"/>
      <c r="BJ178" s="13"/>
    </row>
    <row r="179" spans="4:62">
      <c r="D179" s="27"/>
      <c r="E179" s="27"/>
      <c r="F179" s="27"/>
      <c r="BJ179" s="13"/>
    </row>
    <row r="180" spans="4:62">
      <c r="D180" s="27"/>
      <c r="E180" s="27"/>
      <c r="F180" s="27"/>
      <c r="BJ180" s="13"/>
    </row>
    <row r="181" spans="4:62">
      <c r="D181" s="27"/>
      <c r="E181" s="27"/>
      <c r="F181" s="27"/>
      <c r="BJ181" s="13"/>
    </row>
    <row r="182" spans="4:62">
      <c r="D182" s="27"/>
      <c r="E182" s="27"/>
      <c r="F182" s="27"/>
      <c r="BJ182" s="13"/>
    </row>
    <row r="183" spans="4:62">
      <c r="D183" s="27"/>
      <c r="E183" s="27"/>
      <c r="F183" s="27"/>
      <c r="BJ183" s="13"/>
    </row>
    <row r="184" spans="4:62">
      <c r="D184" s="27"/>
      <c r="E184" s="27"/>
      <c r="F184" s="27"/>
      <c r="BJ184" s="13"/>
    </row>
    <row r="185" spans="4:62">
      <c r="D185" s="27"/>
      <c r="E185" s="27"/>
      <c r="F185" s="27"/>
      <c r="BJ185" s="13"/>
    </row>
    <row r="186" spans="4:62">
      <c r="D186" s="27"/>
      <c r="E186" s="27"/>
      <c r="F186" s="27"/>
      <c r="BJ186" s="13"/>
    </row>
    <row r="187" spans="4:62">
      <c r="D187" s="27"/>
      <c r="E187" s="27"/>
      <c r="F187" s="27"/>
      <c r="BJ187" s="13"/>
    </row>
    <row r="188" spans="4:62">
      <c r="D188" s="27"/>
      <c r="E188" s="27"/>
      <c r="F188" s="27"/>
      <c r="BJ188" s="13"/>
    </row>
    <row r="189" spans="4:62">
      <c r="D189" s="27"/>
      <c r="E189" s="27"/>
      <c r="F189" s="27"/>
      <c r="BJ189" s="13"/>
    </row>
    <row r="190" spans="4:62">
      <c r="D190" s="27"/>
      <c r="E190" s="27"/>
      <c r="F190" s="27"/>
      <c r="BJ190" s="13"/>
    </row>
    <row r="191" spans="4:62">
      <c r="D191" s="27"/>
      <c r="E191" s="27"/>
      <c r="F191" s="27"/>
      <c r="BJ191" s="13"/>
    </row>
    <row r="192" spans="4:62">
      <c r="D192" s="27"/>
      <c r="E192" s="27"/>
      <c r="F192" s="27"/>
      <c r="BJ192" s="13"/>
    </row>
    <row r="193" spans="4:62">
      <c r="D193" s="27"/>
      <c r="E193" s="27"/>
      <c r="F193" s="27"/>
      <c r="BJ193" s="13"/>
    </row>
    <row r="194" spans="4:62">
      <c r="D194" s="27"/>
      <c r="E194" s="27"/>
      <c r="F194" s="27"/>
      <c r="BJ194" s="13"/>
    </row>
    <row r="195" spans="4:62">
      <c r="D195" s="27"/>
      <c r="E195" s="27"/>
      <c r="F195" s="27"/>
      <c r="BJ195" s="13"/>
    </row>
    <row r="196" spans="4:62">
      <c r="D196" s="27"/>
      <c r="E196" s="27"/>
      <c r="F196" s="27"/>
      <c r="BJ196" s="13"/>
    </row>
    <row r="197" spans="4:62">
      <c r="D197" s="27"/>
      <c r="E197" s="27"/>
      <c r="F197" s="27"/>
      <c r="BJ197" s="13"/>
    </row>
    <row r="198" spans="4:62">
      <c r="D198" s="27"/>
      <c r="E198" s="27"/>
      <c r="F198" s="27"/>
      <c r="BJ198" s="13"/>
    </row>
    <row r="199" spans="4:62">
      <c r="D199" s="27"/>
      <c r="E199" s="27"/>
      <c r="F199" s="27"/>
      <c r="BJ199" s="13"/>
    </row>
    <row r="200" spans="4:62">
      <c r="D200" s="27"/>
      <c r="E200" s="27"/>
      <c r="F200" s="27"/>
      <c r="BJ200" s="13"/>
    </row>
    <row r="201" spans="4:62">
      <c r="D201" s="27"/>
      <c r="E201" s="27"/>
      <c r="F201" s="27"/>
      <c r="BJ201" s="13"/>
    </row>
    <row r="202" spans="4:62">
      <c r="D202" s="27"/>
      <c r="E202" s="27"/>
      <c r="F202" s="27"/>
      <c r="BJ202" s="13"/>
    </row>
    <row r="203" spans="4:62">
      <c r="D203" s="27"/>
      <c r="E203" s="27"/>
      <c r="F203" s="27"/>
      <c r="BJ203" s="13"/>
    </row>
    <row r="204" spans="4:62">
      <c r="D204" s="27"/>
      <c r="E204" s="27"/>
      <c r="F204" s="27"/>
      <c r="BJ204" s="13"/>
    </row>
    <row r="205" spans="4:62">
      <c r="D205" s="27"/>
      <c r="E205" s="27"/>
      <c r="F205" s="27"/>
      <c r="BJ205" s="13"/>
    </row>
    <row r="206" spans="4:62">
      <c r="D206" s="27"/>
      <c r="E206" s="27"/>
      <c r="F206" s="27"/>
      <c r="BJ206" s="13"/>
    </row>
    <row r="207" spans="4:62">
      <c r="D207" s="27"/>
      <c r="E207" s="27"/>
      <c r="F207" s="27"/>
      <c r="BJ207" s="13"/>
    </row>
    <row r="208" spans="4:62">
      <c r="D208" s="27"/>
      <c r="E208" s="27"/>
      <c r="F208" s="27"/>
      <c r="BJ208" s="13"/>
    </row>
    <row r="209" spans="4:62">
      <c r="D209" s="27"/>
      <c r="E209" s="27"/>
      <c r="F209" s="27"/>
      <c r="BJ209" s="13"/>
    </row>
    <row r="210" spans="4:62">
      <c r="D210" s="27"/>
      <c r="E210" s="27"/>
      <c r="F210" s="27"/>
      <c r="BJ210" s="13"/>
    </row>
    <row r="211" spans="4:62">
      <c r="D211" s="27"/>
      <c r="E211" s="27"/>
      <c r="F211" s="27"/>
      <c r="BJ211" s="13"/>
    </row>
    <row r="212" spans="4:62">
      <c r="D212" s="27"/>
      <c r="E212" s="27"/>
      <c r="F212" s="27"/>
      <c r="BJ212" s="13"/>
    </row>
    <row r="213" spans="4:62">
      <c r="D213" s="27"/>
      <c r="E213" s="27"/>
      <c r="F213" s="27"/>
      <c r="BJ213" s="13"/>
    </row>
    <row r="214" spans="4:62">
      <c r="D214" s="27"/>
      <c r="E214" s="27"/>
      <c r="F214" s="27"/>
      <c r="BJ214" s="13"/>
    </row>
    <row r="215" spans="4:62">
      <c r="D215" s="27"/>
      <c r="E215" s="27"/>
      <c r="F215" s="27"/>
      <c r="BJ215" s="13"/>
    </row>
    <row r="216" spans="4:62">
      <c r="D216" s="27"/>
      <c r="E216" s="27"/>
      <c r="F216" s="27"/>
      <c r="BJ216" s="13"/>
    </row>
    <row r="217" spans="4:62">
      <c r="D217" s="27"/>
      <c r="E217" s="27"/>
      <c r="F217" s="27"/>
      <c r="BJ217" s="13"/>
    </row>
    <row r="218" spans="4:62">
      <c r="D218" s="27"/>
      <c r="E218" s="27"/>
      <c r="F218" s="27"/>
      <c r="BJ218" s="13"/>
    </row>
    <row r="219" spans="4:62">
      <c r="D219" s="27"/>
      <c r="E219" s="27"/>
      <c r="F219" s="27"/>
      <c r="BJ219" s="13"/>
    </row>
    <row r="220" spans="4:62">
      <c r="D220" s="27"/>
      <c r="E220" s="27"/>
      <c r="F220" s="27"/>
      <c r="BJ220" s="13"/>
    </row>
    <row r="221" spans="4:62">
      <c r="D221" s="27"/>
      <c r="E221" s="27"/>
      <c r="F221" s="27"/>
      <c r="BJ221" s="13"/>
    </row>
    <row r="222" spans="4:62">
      <c r="D222" s="27"/>
      <c r="E222" s="27"/>
      <c r="F222" s="27"/>
      <c r="BJ222" s="13"/>
    </row>
    <row r="223" spans="4:62">
      <c r="D223" s="27"/>
      <c r="E223" s="27"/>
      <c r="F223" s="27"/>
      <c r="BJ223" s="13"/>
    </row>
    <row r="224" spans="4:62">
      <c r="D224" s="27"/>
      <c r="E224" s="27"/>
      <c r="F224" s="27"/>
      <c r="BJ224" s="13"/>
    </row>
    <row r="225" spans="4:62">
      <c r="D225" s="27"/>
      <c r="E225" s="27"/>
      <c r="F225" s="27"/>
      <c r="BJ225" s="13"/>
    </row>
    <row r="226" spans="4:62">
      <c r="D226" s="27"/>
      <c r="E226" s="27"/>
      <c r="F226" s="27"/>
      <c r="BJ226" s="13"/>
    </row>
    <row r="227" spans="4:62">
      <c r="D227" s="27"/>
      <c r="E227" s="27"/>
      <c r="F227" s="27"/>
      <c r="BJ227" s="13"/>
    </row>
    <row r="228" spans="4:62">
      <c r="D228" s="27"/>
      <c r="E228" s="27"/>
      <c r="F228" s="27"/>
      <c r="BJ228" s="13"/>
    </row>
    <row r="229" spans="4:62">
      <c r="D229" s="27"/>
      <c r="E229" s="27"/>
      <c r="F229" s="27"/>
      <c r="BJ229" s="13"/>
    </row>
    <row r="230" spans="4:62">
      <c r="D230" s="27"/>
      <c r="E230" s="27"/>
      <c r="F230" s="27"/>
      <c r="BJ230" s="13"/>
    </row>
    <row r="231" spans="4:62">
      <c r="D231" s="27"/>
      <c r="E231" s="27"/>
      <c r="F231" s="27"/>
      <c r="BJ231" s="13"/>
    </row>
    <row r="232" spans="4:62">
      <c r="D232" s="27"/>
      <c r="E232" s="27"/>
      <c r="F232" s="27"/>
      <c r="BJ232" s="13"/>
    </row>
    <row r="233" spans="4:62">
      <c r="D233" s="27"/>
      <c r="E233" s="27"/>
      <c r="F233" s="27"/>
      <c r="BJ233" s="13"/>
    </row>
    <row r="234" spans="4:62">
      <c r="D234" s="27"/>
      <c r="E234" s="27"/>
      <c r="F234" s="27"/>
      <c r="BJ234" s="13"/>
    </row>
    <row r="235" spans="4:62">
      <c r="D235" s="27"/>
      <c r="E235" s="27"/>
      <c r="F235" s="27"/>
      <c r="BJ235" s="13"/>
    </row>
    <row r="236" spans="4:62">
      <c r="D236" s="27"/>
      <c r="E236" s="27"/>
      <c r="F236" s="27"/>
      <c r="BJ236" s="13"/>
    </row>
    <row r="237" spans="4:62">
      <c r="D237" s="27"/>
      <c r="E237" s="27"/>
      <c r="F237" s="27"/>
      <c r="BJ237" s="13"/>
    </row>
    <row r="238" spans="4:62">
      <c r="D238" s="27"/>
      <c r="E238" s="27"/>
      <c r="F238" s="27"/>
      <c r="BJ238" s="13"/>
    </row>
    <row r="239" spans="4:62">
      <c r="D239" s="27"/>
      <c r="E239" s="27"/>
      <c r="F239" s="27"/>
      <c r="BJ239" s="13"/>
    </row>
    <row r="240" spans="4:62">
      <c r="D240" s="27"/>
      <c r="E240" s="27"/>
      <c r="F240" s="27"/>
      <c r="BJ240" s="13"/>
    </row>
    <row r="241" spans="4:62">
      <c r="D241" s="27"/>
      <c r="E241" s="27"/>
      <c r="F241" s="27"/>
      <c r="BJ241" s="13"/>
    </row>
    <row r="242" spans="4:62">
      <c r="D242" s="27"/>
      <c r="E242" s="27"/>
      <c r="F242" s="27"/>
      <c r="BJ242" s="13"/>
    </row>
    <row r="243" spans="4:62">
      <c r="D243" s="27"/>
      <c r="E243" s="27"/>
      <c r="F243" s="27"/>
      <c r="BJ243" s="13"/>
    </row>
    <row r="244" spans="4:62">
      <c r="D244" s="27"/>
      <c r="E244" s="27"/>
      <c r="F244" s="27"/>
      <c r="BJ244" s="13"/>
    </row>
    <row r="245" spans="4:62">
      <c r="D245" s="27"/>
      <c r="E245" s="27"/>
      <c r="F245" s="27"/>
      <c r="BJ245" s="13"/>
    </row>
    <row r="246" spans="4:62">
      <c r="D246" s="27"/>
      <c r="E246" s="27"/>
      <c r="F246" s="27"/>
      <c r="BJ246" s="13"/>
    </row>
    <row r="247" spans="4:62">
      <c r="D247" s="27"/>
      <c r="E247" s="27"/>
      <c r="F247" s="27"/>
      <c r="BJ247" s="13"/>
    </row>
    <row r="248" spans="4:62">
      <c r="D248" s="27"/>
      <c r="E248" s="27"/>
      <c r="F248" s="27"/>
      <c r="BJ248" s="13"/>
    </row>
    <row r="249" spans="4:62">
      <c r="D249" s="27"/>
      <c r="E249" s="27"/>
      <c r="F249" s="27"/>
      <c r="BJ249" s="13"/>
    </row>
    <row r="250" spans="4:62">
      <c r="D250" s="27"/>
      <c r="E250" s="27"/>
      <c r="F250" s="27"/>
      <c r="BJ250" s="13"/>
    </row>
    <row r="251" spans="4:62">
      <c r="D251" s="27"/>
      <c r="E251" s="27"/>
      <c r="F251" s="27"/>
      <c r="BJ251" s="13"/>
    </row>
    <row r="252" spans="4:62">
      <c r="D252" s="27"/>
      <c r="E252" s="27"/>
      <c r="F252" s="27"/>
      <c r="BJ252" s="13"/>
    </row>
    <row r="253" spans="4:62">
      <c r="D253" s="27"/>
      <c r="E253" s="27"/>
      <c r="F253" s="27"/>
      <c r="BJ253" s="13"/>
    </row>
    <row r="254" spans="4:62">
      <c r="D254" s="27"/>
      <c r="E254" s="27"/>
      <c r="F254" s="27"/>
      <c r="BJ254" s="13"/>
    </row>
    <row r="255" spans="4:62">
      <c r="D255" s="27"/>
      <c r="E255" s="27"/>
      <c r="F255" s="27"/>
      <c r="BJ255" s="13"/>
    </row>
    <row r="256" spans="4:62">
      <c r="D256" s="27"/>
      <c r="E256" s="27"/>
      <c r="F256" s="27"/>
      <c r="BJ256" s="13"/>
    </row>
    <row r="257" spans="4:62">
      <c r="D257" s="27"/>
      <c r="E257" s="27"/>
      <c r="F257" s="27"/>
      <c r="BJ257" s="13"/>
    </row>
    <row r="258" spans="4:62">
      <c r="D258" s="27"/>
      <c r="E258" s="27"/>
      <c r="F258" s="27"/>
      <c r="BJ258" s="13"/>
    </row>
    <row r="259" spans="4:62">
      <c r="D259" s="27"/>
      <c r="E259" s="27"/>
      <c r="F259" s="27"/>
      <c r="BJ259" s="13"/>
    </row>
    <row r="260" spans="4:62">
      <c r="D260" s="27"/>
      <c r="E260" s="27"/>
      <c r="F260" s="27"/>
      <c r="BJ260" s="13"/>
    </row>
    <row r="261" spans="4:62">
      <c r="D261" s="27"/>
      <c r="E261" s="27"/>
      <c r="F261" s="27"/>
      <c r="BJ261" s="13"/>
    </row>
    <row r="262" spans="4:62">
      <c r="D262" s="27"/>
      <c r="E262" s="27"/>
      <c r="F262" s="27"/>
      <c r="BJ262" s="13"/>
    </row>
    <row r="263" spans="4:62">
      <c r="D263" s="27"/>
      <c r="E263" s="27"/>
      <c r="F263" s="27"/>
      <c r="BJ263" s="13"/>
    </row>
    <row r="264" spans="4:62">
      <c r="D264" s="27"/>
      <c r="E264" s="27"/>
      <c r="F264" s="27"/>
      <c r="BJ264" s="13"/>
    </row>
    <row r="265" spans="4:62">
      <c r="D265" s="27"/>
      <c r="E265" s="27"/>
      <c r="F265" s="27"/>
      <c r="BJ265" s="13"/>
    </row>
    <row r="266" spans="4:62">
      <c r="D266" s="27"/>
      <c r="E266" s="27"/>
      <c r="F266" s="27"/>
      <c r="BJ266" s="13"/>
    </row>
    <row r="267" spans="4:62">
      <c r="D267" s="27"/>
      <c r="E267" s="27"/>
      <c r="F267" s="27"/>
      <c r="BJ267" s="13"/>
    </row>
    <row r="268" spans="4:62">
      <c r="D268" s="27"/>
      <c r="E268" s="27"/>
      <c r="F268" s="27"/>
      <c r="BJ268" s="13"/>
    </row>
    <row r="269" spans="4:62">
      <c r="D269" s="27"/>
      <c r="E269" s="27"/>
      <c r="F269" s="27"/>
      <c r="BJ269" s="13"/>
    </row>
    <row r="270" spans="4:62">
      <c r="D270" s="27"/>
      <c r="E270" s="27"/>
      <c r="F270" s="27"/>
      <c r="BJ270" s="13"/>
    </row>
    <row r="271" spans="4:62">
      <c r="D271" s="27"/>
      <c r="E271" s="27"/>
      <c r="F271" s="27"/>
      <c r="BJ271" s="13"/>
    </row>
    <row r="272" spans="4:62">
      <c r="D272" s="27"/>
      <c r="E272" s="27"/>
      <c r="F272" s="27"/>
      <c r="BJ272" s="13"/>
    </row>
    <row r="273" spans="4:62">
      <c r="D273" s="27"/>
      <c r="E273" s="27"/>
      <c r="F273" s="27"/>
      <c r="BJ273" s="13"/>
    </row>
    <row r="274" spans="4:62">
      <c r="D274" s="27"/>
      <c r="E274" s="27"/>
      <c r="F274" s="27"/>
      <c r="BJ274" s="13"/>
    </row>
    <row r="275" spans="4:62">
      <c r="D275" s="27"/>
      <c r="E275" s="27"/>
      <c r="F275" s="27"/>
      <c r="BJ275" s="13"/>
    </row>
    <row r="276" spans="4:62">
      <c r="D276" s="27"/>
      <c r="E276" s="27"/>
      <c r="F276" s="27"/>
      <c r="BJ276" s="13"/>
    </row>
    <row r="277" spans="4:62">
      <c r="D277" s="27"/>
      <c r="E277" s="27"/>
      <c r="F277" s="27"/>
      <c r="BJ277" s="13"/>
    </row>
    <row r="278" spans="4:62">
      <c r="D278" s="27"/>
      <c r="E278" s="27"/>
      <c r="F278" s="27"/>
      <c r="BJ278" s="13"/>
    </row>
    <row r="279" spans="4:62">
      <c r="D279" s="27"/>
      <c r="E279" s="27"/>
      <c r="F279" s="27"/>
      <c r="BJ279" s="13"/>
    </row>
    <row r="280" spans="4:62">
      <c r="D280" s="27"/>
      <c r="E280" s="27"/>
      <c r="F280" s="27"/>
      <c r="BJ280" s="13"/>
    </row>
    <row r="281" spans="4:62">
      <c r="D281" s="27"/>
      <c r="E281" s="27"/>
      <c r="F281" s="27"/>
      <c r="BJ281" s="13"/>
    </row>
    <row r="282" spans="4:62">
      <c r="D282" s="27"/>
      <c r="E282" s="27"/>
      <c r="F282" s="27"/>
      <c r="BJ282" s="13"/>
    </row>
    <row r="283" spans="4:62">
      <c r="D283" s="27"/>
      <c r="E283" s="27"/>
      <c r="F283" s="27"/>
      <c r="BJ283" s="13"/>
    </row>
    <row r="284" spans="4:62">
      <c r="D284" s="27"/>
      <c r="E284" s="27"/>
      <c r="F284" s="27"/>
      <c r="BJ284" s="13"/>
    </row>
    <row r="285" spans="4:62">
      <c r="D285" s="27"/>
      <c r="E285" s="27"/>
      <c r="F285" s="27"/>
      <c r="BJ285" s="13"/>
    </row>
    <row r="286" spans="4:62">
      <c r="D286" s="27"/>
      <c r="E286" s="27"/>
      <c r="F286" s="27"/>
      <c r="BJ286" s="13"/>
    </row>
    <row r="287" spans="4:62">
      <c r="D287" s="27"/>
      <c r="E287" s="27"/>
      <c r="F287" s="27"/>
      <c r="BJ287" s="13"/>
    </row>
    <row r="288" spans="4:62">
      <c r="D288" s="27"/>
      <c r="E288" s="27"/>
      <c r="F288" s="27"/>
      <c r="BJ288" s="13"/>
    </row>
    <row r="289" spans="4:62">
      <c r="D289" s="27"/>
      <c r="E289" s="27"/>
      <c r="F289" s="27"/>
      <c r="BJ289" s="13"/>
    </row>
    <row r="290" spans="4:62">
      <c r="D290" s="27"/>
      <c r="E290" s="27"/>
      <c r="F290" s="27"/>
      <c r="BJ290" s="13"/>
    </row>
    <row r="291" spans="4:62">
      <c r="D291" s="27"/>
      <c r="E291" s="27"/>
      <c r="F291" s="27"/>
      <c r="BJ291" s="13"/>
    </row>
    <row r="292" spans="4:62">
      <c r="D292" s="27"/>
      <c r="E292" s="27"/>
      <c r="F292" s="27"/>
    </row>
    <row r="293" spans="4:62">
      <c r="D293" s="27"/>
      <c r="E293" s="27"/>
      <c r="F293" s="27"/>
    </row>
    <row r="294" spans="4:62">
      <c r="D294" s="27"/>
      <c r="E294" s="27"/>
      <c r="F294" s="27"/>
    </row>
    <row r="295" spans="4:62">
      <c r="D295" s="27"/>
      <c r="E295" s="27"/>
      <c r="F295" s="27"/>
    </row>
    <row r="296" spans="4:62">
      <c r="D296" s="27"/>
      <c r="E296" s="27"/>
      <c r="F296" s="27"/>
    </row>
    <row r="297" spans="4:62">
      <c r="D297" s="27"/>
      <c r="E297" s="27"/>
      <c r="F297" s="27"/>
    </row>
    <row r="298" spans="4:62">
      <c r="D298" s="27"/>
      <c r="E298" s="27"/>
      <c r="F298" s="27"/>
    </row>
    <row r="299" spans="4:62">
      <c r="D299" s="27"/>
      <c r="E299" s="27"/>
      <c r="F299" s="27"/>
    </row>
    <row r="300" spans="4:62">
      <c r="D300" s="27"/>
      <c r="E300" s="27"/>
      <c r="F300" s="27"/>
    </row>
    <row r="301" spans="4:62">
      <c r="D301" s="27"/>
      <c r="E301" s="27"/>
      <c r="F301" s="27"/>
    </row>
    <row r="302" spans="4:62">
      <c r="D302" s="27"/>
      <c r="E302" s="27"/>
      <c r="F302" s="27"/>
    </row>
    <row r="303" spans="4:62">
      <c r="D303" s="27"/>
      <c r="E303" s="27"/>
      <c r="F303" s="27"/>
    </row>
    <row r="304" spans="4:62">
      <c r="D304" s="27"/>
      <c r="E304" s="27"/>
      <c r="F304" s="27"/>
    </row>
    <row r="305" spans="4:6">
      <c r="D305" s="27"/>
      <c r="E305" s="27"/>
      <c r="F305" s="27"/>
    </row>
    <row r="306" spans="4:6">
      <c r="D306" s="27"/>
      <c r="E306" s="27"/>
      <c r="F306" s="27"/>
    </row>
    <row r="307" spans="4:6">
      <c r="D307" s="27"/>
      <c r="E307" s="27"/>
      <c r="F307" s="27"/>
    </row>
    <row r="308" spans="4:6">
      <c r="D308" s="27"/>
      <c r="E308" s="27"/>
      <c r="F308" s="27"/>
    </row>
    <row r="309" spans="4:6">
      <c r="D309" s="27"/>
      <c r="E309" s="27"/>
      <c r="F309" s="27"/>
    </row>
    <row r="310" spans="4:6">
      <c r="D310" s="27"/>
      <c r="E310" s="27"/>
      <c r="F310" s="27"/>
    </row>
    <row r="311" spans="4:6">
      <c r="D311" s="27"/>
      <c r="E311" s="27"/>
      <c r="F311" s="27"/>
    </row>
    <row r="312" spans="4:6">
      <c r="D312" s="27"/>
      <c r="E312" s="27"/>
      <c r="F312" s="27"/>
    </row>
    <row r="313" spans="4:6">
      <c r="D313" s="27"/>
      <c r="E313" s="27"/>
      <c r="F313" s="27"/>
    </row>
    <row r="314" spans="4:6">
      <c r="D314" s="27"/>
      <c r="E314" s="27"/>
      <c r="F314" s="27"/>
    </row>
    <row r="315" spans="4:6">
      <c r="D315" s="27"/>
      <c r="E315" s="27"/>
      <c r="F315" s="27"/>
    </row>
    <row r="316" spans="4:6">
      <c r="D316" s="27"/>
      <c r="E316" s="27"/>
      <c r="F316" s="27"/>
    </row>
    <row r="317" spans="4:6">
      <c r="D317" s="27"/>
      <c r="E317" s="27"/>
      <c r="F317" s="27"/>
    </row>
    <row r="318" spans="4:6">
      <c r="D318" s="27"/>
      <c r="E318" s="27"/>
      <c r="F318" s="27"/>
    </row>
    <row r="319" spans="4:6">
      <c r="D319" s="27"/>
      <c r="E319" s="27"/>
      <c r="F319" s="27"/>
    </row>
    <row r="320" spans="4:6">
      <c r="D320" s="27"/>
      <c r="E320" s="27"/>
      <c r="F320" s="27"/>
    </row>
    <row r="321" spans="4:6">
      <c r="D321" s="27"/>
      <c r="E321" s="27"/>
      <c r="F321" s="27"/>
    </row>
    <row r="322" spans="4:6">
      <c r="D322" s="27"/>
      <c r="E322" s="27"/>
      <c r="F322" s="27"/>
    </row>
    <row r="323" spans="4:6">
      <c r="D323" s="27"/>
      <c r="E323" s="27"/>
      <c r="F323" s="27"/>
    </row>
    <row r="324" spans="4:6">
      <c r="D324" s="27"/>
      <c r="E324" s="27"/>
      <c r="F324" s="27"/>
    </row>
    <row r="325" spans="4:6">
      <c r="D325" s="27"/>
      <c r="E325" s="27"/>
      <c r="F325" s="27"/>
    </row>
    <row r="326" spans="4:6">
      <c r="D326" s="27"/>
      <c r="E326" s="27"/>
      <c r="F326" s="27"/>
    </row>
    <row r="327" spans="4:6">
      <c r="D327" s="27"/>
      <c r="E327" s="27"/>
      <c r="F327" s="27"/>
    </row>
    <row r="328" spans="4:6">
      <c r="D328" s="27"/>
      <c r="E328" s="27"/>
      <c r="F328" s="27"/>
    </row>
    <row r="329" spans="4:6">
      <c r="D329" s="27"/>
      <c r="E329" s="27"/>
      <c r="F329" s="27"/>
    </row>
    <row r="330" spans="4:6">
      <c r="D330" s="27"/>
      <c r="E330" s="27"/>
      <c r="F330" s="27"/>
    </row>
    <row r="331" spans="4:6">
      <c r="D331" s="27"/>
      <c r="E331" s="27"/>
      <c r="F331" s="27"/>
    </row>
    <row r="332" spans="4:6">
      <c r="D332" s="27"/>
      <c r="E332" s="27"/>
      <c r="F332" s="27"/>
    </row>
    <row r="333" spans="4:6">
      <c r="D333" s="27"/>
      <c r="E333" s="27"/>
      <c r="F333" s="27"/>
    </row>
    <row r="334" spans="4:6">
      <c r="D334" s="27"/>
      <c r="E334" s="27"/>
      <c r="F334" s="27"/>
    </row>
    <row r="335" spans="4:6">
      <c r="D335" s="27"/>
      <c r="E335" s="27"/>
      <c r="F335" s="27"/>
    </row>
    <row r="336" spans="4:6">
      <c r="D336" s="27"/>
      <c r="E336" s="27"/>
      <c r="F336" s="27"/>
    </row>
    <row r="337" spans="4:6">
      <c r="D337" s="27"/>
      <c r="E337" s="27"/>
      <c r="F337" s="27"/>
    </row>
    <row r="338" spans="4:6">
      <c r="D338" s="27"/>
      <c r="E338" s="27"/>
      <c r="F338" s="27"/>
    </row>
    <row r="339" spans="4:6">
      <c r="D339" s="27"/>
      <c r="E339" s="27"/>
      <c r="F339" s="27"/>
    </row>
    <row r="340" spans="4:6">
      <c r="D340" s="27"/>
      <c r="E340" s="27"/>
      <c r="F340" s="27"/>
    </row>
    <row r="341" spans="4:6">
      <c r="D341" s="27"/>
      <c r="E341" s="27"/>
      <c r="F341" s="27"/>
    </row>
    <row r="342" spans="4:6">
      <c r="D342" s="27"/>
      <c r="E342" s="27"/>
      <c r="F342" s="27"/>
    </row>
    <row r="343" spans="4:6">
      <c r="D343" s="27"/>
      <c r="E343" s="27"/>
      <c r="F343" s="27"/>
    </row>
    <row r="344" spans="4:6">
      <c r="D344" s="27"/>
      <c r="E344" s="27"/>
      <c r="F344" s="27"/>
    </row>
    <row r="345" spans="4:6">
      <c r="D345" s="27"/>
      <c r="E345" s="27"/>
      <c r="F345" s="27"/>
    </row>
    <row r="346" spans="4:6">
      <c r="D346" s="27"/>
      <c r="E346" s="27"/>
      <c r="F346" s="27"/>
    </row>
    <row r="347" spans="4:6">
      <c r="D347" s="27"/>
      <c r="E347" s="27"/>
      <c r="F347" s="27"/>
    </row>
    <row r="348" spans="4:6">
      <c r="D348" s="27"/>
      <c r="E348" s="27"/>
      <c r="F348" s="27"/>
    </row>
    <row r="349" spans="4:6">
      <c r="D349" s="27"/>
      <c r="E349" s="27"/>
      <c r="F349" s="27"/>
    </row>
    <row r="350" spans="4:6">
      <c r="D350" s="27"/>
      <c r="E350" s="27"/>
      <c r="F350" s="27"/>
    </row>
    <row r="351" spans="4:6">
      <c r="D351" s="27"/>
      <c r="E351" s="27"/>
      <c r="F351" s="27"/>
    </row>
    <row r="352" spans="4:6">
      <c r="D352" s="27"/>
      <c r="E352" s="27"/>
      <c r="F352" s="27"/>
    </row>
    <row r="353" spans="4:6">
      <c r="D353" s="27"/>
      <c r="E353" s="27"/>
      <c r="F353" s="27"/>
    </row>
    <row r="354" spans="4:6">
      <c r="D354" s="27"/>
      <c r="E354" s="27"/>
      <c r="F354" s="27"/>
    </row>
    <row r="355" spans="4:6">
      <c r="D355" s="27"/>
      <c r="E355" s="27"/>
      <c r="F355" s="27"/>
    </row>
    <row r="356" spans="4:6">
      <c r="D356" s="27"/>
      <c r="E356" s="27"/>
      <c r="F356" s="27"/>
    </row>
    <row r="357" spans="4:6">
      <c r="D357" s="27"/>
      <c r="E357" s="27"/>
      <c r="F357" s="27"/>
    </row>
    <row r="358" spans="4:6">
      <c r="D358" s="27"/>
      <c r="E358" s="27"/>
      <c r="F358" s="27"/>
    </row>
    <row r="359" spans="4:6">
      <c r="D359" s="27"/>
      <c r="E359" s="27"/>
      <c r="F359" s="27"/>
    </row>
    <row r="360" spans="4:6">
      <c r="D360" s="27"/>
      <c r="E360" s="27"/>
      <c r="F360" s="27"/>
    </row>
    <row r="361" spans="4:6">
      <c r="D361" s="27"/>
      <c r="E361" s="27"/>
      <c r="F361" s="27"/>
    </row>
    <row r="362" spans="4:6">
      <c r="D362" s="27"/>
      <c r="E362" s="27"/>
      <c r="F362" s="27"/>
    </row>
    <row r="363" spans="4:6">
      <c r="D363" s="27"/>
      <c r="E363" s="27"/>
      <c r="F363" s="27"/>
    </row>
    <row r="364" spans="4:6">
      <c r="D364" s="27"/>
      <c r="E364" s="27"/>
      <c r="F364" s="27"/>
    </row>
    <row r="365" spans="4:6">
      <c r="D365" s="27"/>
      <c r="E365" s="27"/>
      <c r="F365" s="27"/>
    </row>
    <row r="366" spans="4:6">
      <c r="D366" s="27"/>
      <c r="E366" s="27"/>
      <c r="F366" s="27"/>
    </row>
  </sheetData>
  <mergeCells count="8">
    <mergeCell ref="A81:F81"/>
    <mergeCell ref="A130:B130"/>
    <mergeCell ref="D1:F1"/>
    <mergeCell ref="H1:BE1"/>
    <mergeCell ref="D2:F2"/>
    <mergeCell ref="A3:F3"/>
    <mergeCell ref="A4:F4"/>
    <mergeCell ref="A5:F5"/>
  </mergeCells>
  <conditionalFormatting sqref="H81:O81 R81:AW81">
    <cfRule type="cellIs" dxfId="3" priority="2" operator="notEqual">
      <formula>2</formula>
    </cfRule>
  </conditionalFormatting>
  <conditionalFormatting sqref="J84">
    <cfRule type="expression" priority="5">
      <formula>OR(H81&lt;0,H81&gt;2)</formula>
    </cfRule>
  </conditionalFormatting>
  <conditionalFormatting sqref="P81:Q81 AX81:BE81">
    <cfRule type="cellIs" dxfId="2" priority="1" operator="notEqual">
      <formula>4</formula>
    </cfRule>
  </conditionalFormatting>
  <conditionalFormatting sqref="BF6:BF80">
    <cfRule type="cellIs" dxfId="1" priority="4" operator="notBetween">
      <formula>0</formula>
      <formula>3</formula>
    </cfRule>
  </conditionalFormatting>
  <conditionalFormatting sqref="BF81">
    <cfRule type="cellIs" dxfId="0" priority="3" operator="notBetween">
      <formula>0</formula>
      <formula>120</formula>
    </cfRule>
  </conditionalFormatting>
  <dataValidations count="12">
    <dataValidation type="whole" allowBlank="1" showInputMessage="1" showErrorMessage="1" sqref="P6:Q47 AX6:BE47" xr:uid="{527CE64D-C30B-4275-B3D4-A90351ED3378}">
      <formula1>1</formula1>
      <formula2>4</formula2>
    </dataValidation>
    <dataValidation type="whole" allowBlank="1" showInputMessage="1" showErrorMessage="1" error="Please enter 1, 2, 3 or 4" prompt="Specify position on relay. 1, 2, 3 or 4)" sqref="P48:Q80" xr:uid="{73C81DA6-AEA7-4FA2-9969-33F060A8DB7D}">
      <formula1>1</formula1>
      <formula2>4</formula2>
    </dataValidation>
    <dataValidation allowBlank="1" showInputMessage="1" showErrorMessage="1" prompt="Specify two qualify meets for swimmer" sqref="G48:G79" xr:uid="{739B34F2-EAF5-4721-A885-5062AAAB0EAD}"/>
    <dataValidation type="list" allowBlank="1" showInputMessage="1" showErrorMessage="1" error="Please enter either M or F" prompt="Enter M or F" sqref="C48:C80" xr:uid="{FFE45262-588E-42B3-A97B-407D654EEC4C}">
      <formula1>$A$131:$A$132</formula1>
    </dataValidation>
    <dataValidation allowBlank="1" showInputMessage="1" showErrorMessage="1" prompt="Last Name" sqref="A48:A80" xr:uid="{EBFD884C-FBC3-42EC-8F13-0408E37111C1}"/>
    <dataValidation allowBlank="1" showInputMessage="1" showErrorMessage="1" prompt="First Name" sqref="B48:B80" xr:uid="{F660D090-C0AC-44D4-8AC3-614F15B04C62}"/>
    <dataValidation type="list" allowBlank="1" showInputMessage="1" showErrorMessage="1" sqref="B1" xr:uid="{B8DDE3C6-BD10-444B-8CAC-1D35377CBAF8}">
      <formula1>CLUBCODES</formula1>
    </dataValidation>
    <dataValidation type="list" allowBlank="1" showInputMessage="1" showErrorMessage="1" error="Please enter A or B" prompt="Specify either A - fastest or B - slower swimmer" sqref="R48:AW80 H48:O80" xr:uid="{9FB4B72F-4622-4389-BBA5-3442041853F2}">
      <formula1>$B$131:$B$132</formula1>
    </dataValidation>
    <dataValidation type="whole" allowBlank="1" showInputMessage="1" showErrorMessage="1" error="Please enter 1, 2, 3 or 4" prompt="Specify position on relay. 1, 2, 3 or 4" sqref="AX48:BE80" xr:uid="{AA375840-70D9-414F-939D-4AFBF9E09E90}">
      <formula1>1</formula1>
      <formula2>4</formula2>
    </dataValidation>
    <dataValidation type="whole" allowBlank="1" showInputMessage="1" showErrorMessage="1" prompt="Swimmer's day of birth" sqref="F6:F80" xr:uid="{615BB064-8F46-4C42-90B7-4EB124D97E35}">
      <formula1>1</formula1>
      <formula2>31</formula2>
    </dataValidation>
    <dataValidation type="whole" allowBlank="1" showInputMessage="1" showErrorMessage="1" prompt="Swimmer's month of birth" sqref="E6:E80" xr:uid="{79736805-F3A6-4087-95B5-D547056BAEA3}">
      <formula1>1</formula1>
      <formula2>12</formula2>
    </dataValidation>
    <dataValidation type="whole" allowBlank="1" showInputMessage="1" showErrorMessage="1" prompt="Swimmer's year of birth" sqref="D6:D80" xr:uid="{A49CE255-18D8-4AE6-83B4-140430C2ADC8}">
      <formula1>1940</formula1>
      <formula2>2014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xr:uid="{89B83EF5-25F8-445B-AA7D-7871C90C46FB}">
          <x14:formula1>
            <xm:f>'Club Data'!$I$4:$I$5</xm:f>
          </x14:formula1>
          <xm:sqref>H6:O80 R6:AW80</xm:sqref>
        </x14:dataValidation>
        <x14:dataValidation type="list" allowBlank="1" showDropDown="1" showInputMessage="1" showErrorMessage="1" xr:uid="{E6ABDC19-61AD-4A78-9C60-C4B64B434206}">
          <x14:formula1>
            <xm:f>'Club Data'!$H$4:$H$5</xm:f>
          </x14:formula1>
          <xm:sqref>C6:C80</xm:sqref>
        </x14:dataValidation>
        <x14:dataValidation type="list" allowBlank="1" showInputMessage="1" showErrorMessage="1" prompt="Select CLUB" xr:uid="{B57588FC-D0F1-4E77-B55C-33FECA65D0F0}">
          <x14:formula1>
            <xm:f>'Club Data'!$A$2:$A$23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>
      <selection activeCell="C7" sqref="C7"/>
    </sheetView>
  </sheetViews>
  <sheetFormatPr defaultColWidth="9.140625" defaultRowHeight="14.85"/>
  <cols>
    <col min="1" max="1" width="13.85546875" style="13" customWidth="1"/>
    <col min="2" max="2" width="19.7109375" style="13" customWidth="1"/>
    <col min="3" max="3" width="24.42578125" style="13" customWidth="1"/>
    <col min="4" max="4" width="36.42578125" style="13" customWidth="1"/>
    <col min="5" max="5" width="9.140625" style="13"/>
    <col min="6" max="6" width="18.28515625" bestFit="1" customWidth="1"/>
    <col min="11" max="11" width="13.28515625" customWidth="1"/>
    <col min="12" max="12" width="20.5703125" style="13" bestFit="1" customWidth="1"/>
  </cols>
  <sheetData>
    <row r="1" spans="1:12" ht="15">
      <c r="A1" s="53" t="s">
        <v>167</v>
      </c>
      <c r="B1" s="54" t="s">
        <v>168</v>
      </c>
      <c r="C1" s="55" t="s">
        <v>169</v>
      </c>
      <c r="D1" s="55" t="s">
        <v>170</v>
      </c>
      <c r="E1" s="56" t="s">
        <v>171</v>
      </c>
      <c r="F1" s="41" t="s">
        <v>172</v>
      </c>
      <c r="H1" s="2"/>
      <c r="K1" s="63" t="s">
        <v>173</v>
      </c>
      <c r="L1" s="63" t="s">
        <v>174</v>
      </c>
    </row>
    <row r="2" spans="1:12" ht="18.75">
      <c r="A2" s="57" t="s">
        <v>175</v>
      </c>
      <c r="B2" s="13">
        <f t="shared" ref="B2:B22" si="0">IF(E2="C",0.49+(C2/50),IF(E2="B",0.29+(C2/50),0.09+(C2/50)))</f>
        <v>0.11</v>
      </c>
      <c r="C2" s="52">
        <v>1</v>
      </c>
      <c r="D2" s="13" t="str">
        <f>VLOOKUP(A2,K1:L22,2,TRUE)</f>
        <v>Baie D'Urfe</v>
      </c>
      <c r="E2" s="58" t="s">
        <v>78</v>
      </c>
      <c r="F2">
        <v>1000</v>
      </c>
      <c r="K2" s="13" t="s">
        <v>175</v>
      </c>
      <c r="L2" s="13" t="s">
        <v>176</v>
      </c>
    </row>
    <row r="3" spans="1:12" ht="18.75">
      <c r="A3" s="57" t="s">
        <v>177</v>
      </c>
      <c r="B3" s="13">
        <f t="shared" si="0"/>
        <v>0.13</v>
      </c>
      <c r="C3" s="52">
        <v>2</v>
      </c>
      <c r="D3" s="13" t="str">
        <f t="shared" ref="D3:D22" si="1">VLOOKUP(A3,K2:L23,2,TRUE)</f>
        <v>Beaurepaire</v>
      </c>
      <c r="E3" s="58" t="s">
        <v>78</v>
      </c>
      <c r="F3">
        <v>2000</v>
      </c>
      <c r="H3" s="64" t="s">
        <v>76</v>
      </c>
      <c r="I3" s="64"/>
      <c r="K3" s="13" t="s">
        <v>177</v>
      </c>
      <c r="L3" s="13" t="s">
        <v>178</v>
      </c>
    </row>
    <row r="4" spans="1:12" ht="18.75">
      <c r="A4" s="57" t="s">
        <v>179</v>
      </c>
      <c r="B4" s="13">
        <f t="shared" si="0"/>
        <v>0.15</v>
      </c>
      <c r="C4" s="52">
        <v>3</v>
      </c>
      <c r="D4" s="13" t="str">
        <f t="shared" si="1"/>
        <v>Hudson Community</v>
      </c>
      <c r="E4" s="58" t="s">
        <v>78</v>
      </c>
      <c r="F4">
        <v>3000</v>
      </c>
      <c r="H4" s="16" t="s">
        <v>77</v>
      </c>
      <c r="I4" s="16" t="s">
        <v>78</v>
      </c>
      <c r="K4" s="13" t="s">
        <v>179</v>
      </c>
      <c r="L4" s="13" t="s">
        <v>180</v>
      </c>
    </row>
    <row r="5" spans="1:12" ht="18.75">
      <c r="A5" s="57" t="s">
        <v>181</v>
      </c>
      <c r="B5" s="13">
        <f t="shared" si="0"/>
        <v>0.16999999999999998</v>
      </c>
      <c r="C5" s="52">
        <v>4</v>
      </c>
      <c r="D5" s="13" t="str">
        <f t="shared" si="1"/>
        <v>Riverside Park</v>
      </c>
      <c r="E5" s="58" t="s">
        <v>78</v>
      </c>
      <c r="F5">
        <v>4000</v>
      </c>
      <c r="H5" s="16" t="s">
        <v>79</v>
      </c>
      <c r="I5" s="16" t="s">
        <v>80</v>
      </c>
      <c r="K5" s="13" t="s">
        <v>181</v>
      </c>
      <c r="L5" s="13" t="s">
        <v>182</v>
      </c>
    </row>
    <row r="6" spans="1:12" ht="18.75">
      <c r="A6" s="57" t="s">
        <v>1</v>
      </c>
      <c r="B6" s="13">
        <f t="shared" si="0"/>
        <v>0.19</v>
      </c>
      <c r="C6" s="52">
        <v>5</v>
      </c>
      <c r="D6" s="13" t="str">
        <f t="shared" si="1"/>
        <v>Pincourt</v>
      </c>
      <c r="E6" s="58" t="s">
        <v>78</v>
      </c>
      <c r="F6">
        <v>5000</v>
      </c>
      <c r="K6" s="13" t="s">
        <v>1</v>
      </c>
      <c r="L6" s="13" t="s">
        <v>183</v>
      </c>
    </row>
    <row r="7" spans="1:12" ht="18.75">
      <c r="A7" s="57" t="s">
        <v>184</v>
      </c>
      <c r="B7" s="13">
        <f t="shared" si="0"/>
        <v>0.21</v>
      </c>
      <c r="C7" s="52">
        <v>6</v>
      </c>
      <c r="D7" s="13" t="str">
        <f t="shared" si="1"/>
        <v>Lakeside</v>
      </c>
      <c r="E7" s="58" t="s">
        <v>78</v>
      </c>
      <c r="F7">
        <v>6000</v>
      </c>
      <c r="K7" s="13" t="s">
        <v>184</v>
      </c>
      <c r="L7" s="13" t="s">
        <v>185</v>
      </c>
    </row>
    <row r="8" spans="1:12" ht="18.75">
      <c r="A8" s="57" t="s">
        <v>186</v>
      </c>
      <c r="B8" s="13">
        <f t="shared" si="0"/>
        <v>0.23</v>
      </c>
      <c r="C8" s="52">
        <v>7</v>
      </c>
      <c r="D8" s="13" t="str">
        <f t="shared" si="1"/>
        <v>Lakeside</v>
      </c>
      <c r="E8" s="58" t="s">
        <v>78</v>
      </c>
      <c r="F8">
        <v>7000</v>
      </c>
      <c r="K8" s="13" t="s">
        <v>186</v>
      </c>
      <c r="L8" s="13" t="s">
        <v>187</v>
      </c>
    </row>
    <row r="9" spans="1:12" ht="18.75">
      <c r="A9" s="57" t="s">
        <v>188</v>
      </c>
      <c r="B9" s="13">
        <f t="shared" si="0"/>
        <v>0.31</v>
      </c>
      <c r="C9" s="52">
        <v>1</v>
      </c>
      <c r="D9" s="13" t="str">
        <f t="shared" si="1"/>
        <v>Beacon Hill</v>
      </c>
      <c r="E9" s="58" t="s">
        <v>80</v>
      </c>
      <c r="F9">
        <v>8000</v>
      </c>
      <c r="K9" s="13" t="s">
        <v>188</v>
      </c>
      <c r="L9" s="13" t="s">
        <v>189</v>
      </c>
    </row>
    <row r="10" spans="1:12" ht="18.75">
      <c r="A10" s="57" t="s">
        <v>190</v>
      </c>
      <c r="B10" s="13">
        <f t="shared" si="0"/>
        <v>0.32999999999999996</v>
      </c>
      <c r="C10" s="52">
        <v>2</v>
      </c>
      <c r="D10" s="13" t="str">
        <f t="shared" si="1"/>
        <v>Beaconsfield Heights</v>
      </c>
      <c r="E10" s="58" t="s">
        <v>80</v>
      </c>
      <c r="F10">
        <v>9000</v>
      </c>
      <c r="K10" s="13" t="s">
        <v>190</v>
      </c>
      <c r="L10" s="13" t="s">
        <v>191</v>
      </c>
    </row>
    <row r="11" spans="1:12" ht="18.75">
      <c r="A11" s="57" t="s">
        <v>192</v>
      </c>
      <c r="B11" s="13">
        <f t="shared" si="0"/>
        <v>0.35</v>
      </c>
      <c r="C11" s="52">
        <v>3</v>
      </c>
      <c r="D11" s="13" t="str">
        <f t="shared" si="1"/>
        <v>C.A. Ville de Ile-Perrot</v>
      </c>
      <c r="E11" s="58" t="s">
        <v>80</v>
      </c>
      <c r="F11">
        <v>10000</v>
      </c>
      <c r="K11" s="13" t="s">
        <v>192</v>
      </c>
      <c r="L11" s="13" t="s">
        <v>193</v>
      </c>
    </row>
    <row r="12" spans="1:12" ht="18.75">
      <c r="A12" s="57" t="s">
        <v>194</v>
      </c>
      <c r="B12" s="13">
        <f t="shared" si="0"/>
        <v>0.37</v>
      </c>
      <c r="C12" s="52">
        <v>4</v>
      </c>
      <c r="D12" s="13" t="str">
        <f t="shared" si="1"/>
        <v>Cedar Park</v>
      </c>
      <c r="E12" s="58" t="s">
        <v>80</v>
      </c>
      <c r="F12">
        <v>11000</v>
      </c>
      <c r="K12" s="13" t="s">
        <v>194</v>
      </c>
      <c r="L12" s="13" t="s">
        <v>195</v>
      </c>
    </row>
    <row r="13" spans="1:12" ht="18.75">
      <c r="A13" s="57" t="s">
        <v>196</v>
      </c>
      <c r="B13" s="13">
        <f t="shared" si="0"/>
        <v>0.39</v>
      </c>
      <c r="C13" s="52">
        <v>5</v>
      </c>
      <c r="D13" s="13" t="str">
        <f t="shared" si="1"/>
        <v>Dixie</v>
      </c>
      <c r="E13" s="58" t="s">
        <v>80</v>
      </c>
      <c r="F13">
        <v>12000</v>
      </c>
      <c r="K13" s="13" t="s">
        <v>196</v>
      </c>
      <c r="L13" s="13" t="s">
        <v>197</v>
      </c>
    </row>
    <row r="14" spans="1:12" ht="18.75">
      <c r="A14" s="57" t="s">
        <v>198</v>
      </c>
      <c r="B14" s="13">
        <f t="shared" si="0"/>
        <v>0.41</v>
      </c>
      <c r="C14" s="52">
        <v>6</v>
      </c>
      <c r="D14" s="13" t="str">
        <f t="shared" si="1"/>
        <v>Montreal West</v>
      </c>
      <c r="E14" s="58" t="s">
        <v>80</v>
      </c>
      <c r="F14">
        <v>13000</v>
      </c>
      <c r="K14" s="13" t="s">
        <v>198</v>
      </c>
      <c r="L14" s="13" t="s">
        <v>199</v>
      </c>
    </row>
    <row r="15" spans="1:12" ht="18.75">
      <c r="A15" s="57" t="s">
        <v>200</v>
      </c>
      <c r="B15" s="13">
        <f t="shared" si="0"/>
        <v>0.43</v>
      </c>
      <c r="C15" s="52">
        <v>7</v>
      </c>
      <c r="D15" s="13" t="str">
        <f t="shared" si="1"/>
        <v>Lakeside</v>
      </c>
      <c r="E15" s="58" t="s">
        <v>80</v>
      </c>
      <c r="F15">
        <v>14000</v>
      </c>
      <c r="K15" s="13" t="s">
        <v>200</v>
      </c>
      <c r="L15" s="13" t="s">
        <v>201</v>
      </c>
    </row>
    <row r="16" spans="1:12" ht="18.75">
      <c r="A16" s="57" t="s">
        <v>202</v>
      </c>
      <c r="B16" s="13">
        <f t="shared" si="0"/>
        <v>0.51</v>
      </c>
      <c r="C16" s="52">
        <v>1</v>
      </c>
      <c r="D16" s="13" t="str">
        <f t="shared" si="1"/>
        <v>Dixie</v>
      </c>
      <c r="E16" s="58" t="s">
        <v>203</v>
      </c>
      <c r="F16">
        <v>15000</v>
      </c>
      <c r="K16" s="13" t="s">
        <v>202</v>
      </c>
      <c r="L16" s="13" t="s">
        <v>204</v>
      </c>
    </row>
    <row r="17" spans="1:12" ht="18.75">
      <c r="A17" s="57" t="s">
        <v>205</v>
      </c>
      <c r="B17" s="13">
        <f t="shared" si="0"/>
        <v>0.53</v>
      </c>
      <c r="C17" s="52">
        <v>2</v>
      </c>
      <c r="D17" s="13" t="str">
        <f t="shared" si="1"/>
        <v>Montreal West</v>
      </c>
      <c r="E17" s="58" t="s">
        <v>203</v>
      </c>
      <c r="F17">
        <v>16000</v>
      </c>
      <c r="K17" s="13" t="s">
        <v>205</v>
      </c>
      <c r="L17" s="13" t="s">
        <v>206</v>
      </c>
    </row>
    <row r="18" spans="1:12" ht="18.75">
      <c r="A18" s="57" t="s">
        <v>207</v>
      </c>
      <c r="B18" s="13">
        <f t="shared" si="0"/>
        <v>0.55000000000000004</v>
      </c>
      <c r="C18" s="52">
        <v>3</v>
      </c>
      <c r="D18" s="13" t="str">
        <f t="shared" si="1"/>
        <v>Pointe-Claire Village</v>
      </c>
      <c r="E18" s="58" t="s">
        <v>203</v>
      </c>
      <c r="F18">
        <v>17000</v>
      </c>
      <c r="K18" s="13" t="s">
        <v>207</v>
      </c>
      <c r="L18" s="13" t="s">
        <v>208</v>
      </c>
    </row>
    <row r="19" spans="1:12" ht="18.75">
      <c r="A19" s="57" t="s">
        <v>209</v>
      </c>
      <c r="B19" s="13">
        <f t="shared" si="0"/>
        <v>0.56999999999999995</v>
      </c>
      <c r="C19" s="52">
        <v>4</v>
      </c>
      <c r="D19" s="13" t="str">
        <f t="shared" si="1"/>
        <v>Riverside Park</v>
      </c>
      <c r="E19" s="58" t="s">
        <v>203</v>
      </c>
      <c r="F19">
        <v>18000</v>
      </c>
      <c r="K19" s="13" t="s">
        <v>209</v>
      </c>
      <c r="L19" s="13" t="s">
        <v>210</v>
      </c>
    </row>
    <row r="20" spans="1:12" ht="18.75">
      <c r="A20" s="57" t="s">
        <v>211</v>
      </c>
      <c r="B20" s="13">
        <f t="shared" si="0"/>
        <v>0.59</v>
      </c>
      <c r="C20" s="52">
        <v>5</v>
      </c>
      <c r="D20" s="13" t="str">
        <f t="shared" si="1"/>
        <v>Western Lachine</v>
      </c>
      <c r="E20" s="58" t="s">
        <v>203</v>
      </c>
      <c r="F20">
        <v>19000</v>
      </c>
      <c r="K20" s="13" t="s">
        <v>211</v>
      </c>
      <c r="L20" s="13" t="s">
        <v>212</v>
      </c>
    </row>
    <row r="21" spans="1:12" ht="18.75">
      <c r="A21" s="57" t="s">
        <v>213</v>
      </c>
      <c r="B21" s="13">
        <f t="shared" si="0"/>
        <v>0.61</v>
      </c>
      <c r="C21" s="52">
        <v>6</v>
      </c>
      <c r="D21" s="13" t="str">
        <f t="shared" si="1"/>
        <v>Senneville</v>
      </c>
      <c r="E21" s="58" t="s">
        <v>203</v>
      </c>
      <c r="F21">
        <v>20222</v>
      </c>
      <c r="K21" s="13" t="s">
        <v>213</v>
      </c>
      <c r="L21" s="13" t="s">
        <v>214</v>
      </c>
    </row>
    <row r="22" spans="1:12" ht="18.75">
      <c r="A22" s="59" t="s">
        <v>215</v>
      </c>
      <c r="B22" s="60">
        <f t="shared" si="0"/>
        <v>0.63</v>
      </c>
      <c r="C22" s="61">
        <v>7</v>
      </c>
      <c r="D22" s="60" t="str">
        <f t="shared" si="1"/>
        <v>Lakeside</v>
      </c>
      <c r="E22" s="62" t="s">
        <v>203</v>
      </c>
      <c r="F22">
        <v>21000</v>
      </c>
      <c r="K22" s="13" t="s">
        <v>215</v>
      </c>
      <c r="L22" s="13" t="s">
        <v>216</v>
      </c>
    </row>
    <row r="23" spans="1:12" ht="18.75">
      <c r="A23" s="51"/>
      <c r="C23" s="39"/>
      <c r="E23" s="39"/>
    </row>
  </sheetData>
  <sortState xmlns:xlrd2="http://schemas.microsoft.com/office/spreadsheetml/2017/richdata2" ref="A2:E23">
    <sortCondition ref="E2:E23"/>
    <sortCondition ref="A2:A23"/>
  </sortState>
  <mergeCells count="1">
    <mergeCell ref="H3:I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6"/>
  <sheetViews>
    <sheetView workbookViewId="0">
      <selection activeCell="H53" sqref="H53"/>
    </sheetView>
  </sheetViews>
  <sheetFormatPr defaultColWidth="8.85546875" defaultRowHeight="14.85"/>
  <cols>
    <col min="2" max="2" width="11.140625" customWidth="1"/>
    <col min="3" max="3" width="22.28515625" customWidth="1"/>
  </cols>
  <sheetData>
    <row r="1" spans="1:3">
      <c r="A1" s="2" t="s">
        <v>217</v>
      </c>
      <c r="B1" s="2" t="s">
        <v>49</v>
      </c>
      <c r="C1" s="2" t="s">
        <v>218</v>
      </c>
    </row>
    <row r="2" spans="1:3">
      <c r="A2">
        <v>1</v>
      </c>
      <c r="B2">
        <v>1216</v>
      </c>
      <c r="C2">
        <v>25</v>
      </c>
    </row>
    <row r="3" spans="1:3">
      <c r="A3">
        <v>2</v>
      </c>
      <c r="B3">
        <v>1218</v>
      </c>
      <c r="C3">
        <v>30</v>
      </c>
    </row>
    <row r="4" spans="1:3">
      <c r="A4">
        <v>3</v>
      </c>
      <c r="B4">
        <v>1087</v>
      </c>
      <c r="C4">
        <v>37</v>
      </c>
    </row>
    <row r="5" spans="1:3">
      <c r="A5">
        <v>4</v>
      </c>
      <c r="B5">
        <v>1089</v>
      </c>
      <c r="C5">
        <v>40</v>
      </c>
    </row>
    <row r="6" spans="1:3">
      <c r="A6">
        <v>5</v>
      </c>
      <c r="B6">
        <v>1095</v>
      </c>
      <c r="C6">
        <v>36</v>
      </c>
    </row>
    <row r="7" spans="1:3">
      <c r="A7">
        <v>6</v>
      </c>
      <c r="B7">
        <v>1097</v>
      </c>
      <c r="C7">
        <v>39</v>
      </c>
    </row>
    <row r="8" spans="1:3">
      <c r="A8">
        <v>7</v>
      </c>
      <c r="B8">
        <v>1099</v>
      </c>
      <c r="C8">
        <v>34</v>
      </c>
    </row>
    <row r="9" spans="1:3">
      <c r="A9">
        <v>8</v>
      </c>
      <c r="B9">
        <v>1101</v>
      </c>
      <c r="C9">
        <v>37</v>
      </c>
    </row>
    <row r="10" spans="1:3">
      <c r="A10">
        <v>9</v>
      </c>
      <c r="B10">
        <v>1167</v>
      </c>
      <c r="C10" s="1">
        <v>100</v>
      </c>
    </row>
    <row r="11" spans="1:3">
      <c r="A11">
        <v>10</v>
      </c>
      <c r="B11">
        <v>1169</v>
      </c>
      <c r="C11" s="1">
        <v>100</v>
      </c>
    </row>
    <row r="12" spans="1:3">
      <c r="A12">
        <v>11</v>
      </c>
      <c r="B12">
        <v>1103</v>
      </c>
      <c r="C12">
        <v>30</v>
      </c>
    </row>
    <row r="13" spans="1:3">
      <c r="A13">
        <v>12</v>
      </c>
      <c r="B13">
        <v>1105</v>
      </c>
      <c r="C13">
        <v>28</v>
      </c>
    </row>
    <row r="14" spans="1:3">
      <c r="A14">
        <v>13</v>
      </c>
      <c r="B14">
        <v>1107</v>
      </c>
      <c r="C14">
        <f t="shared" ref="C14:C21" si="0">C2+8</f>
        <v>33</v>
      </c>
    </row>
    <row r="15" spans="1:3">
      <c r="A15">
        <v>14</v>
      </c>
      <c r="B15">
        <v>1109</v>
      </c>
      <c r="C15">
        <f t="shared" si="0"/>
        <v>38</v>
      </c>
    </row>
    <row r="16" spans="1:3">
      <c r="A16">
        <v>15</v>
      </c>
      <c r="B16">
        <v>1111</v>
      </c>
      <c r="C16">
        <f t="shared" si="0"/>
        <v>45</v>
      </c>
    </row>
    <row r="17" spans="1:3">
      <c r="A17">
        <v>16</v>
      </c>
      <c r="B17">
        <v>1113</v>
      </c>
      <c r="C17">
        <f t="shared" si="0"/>
        <v>48</v>
      </c>
    </row>
    <row r="18" spans="1:3">
      <c r="A18">
        <v>17</v>
      </c>
      <c r="B18">
        <v>1115</v>
      </c>
      <c r="C18">
        <f t="shared" si="0"/>
        <v>44</v>
      </c>
    </row>
    <row r="19" spans="1:3">
      <c r="A19">
        <v>18</v>
      </c>
      <c r="B19">
        <v>1117</v>
      </c>
      <c r="C19">
        <f t="shared" si="0"/>
        <v>47</v>
      </c>
    </row>
    <row r="20" spans="1:3">
      <c r="A20">
        <v>19</v>
      </c>
      <c r="B20">
        <v>1119</v>
      </c>
      <c r="C20">
        <f t="shared" si="0"/>
        <v>42</v>
      </c>
    </row>
    <row r="21" spans="1:3">
      <c r="A21">
        <v>20</v>
      </c>
      <c r="B21">
        <v>1121</v>
      </c>
      <c r="C21">
        <f t="shared" si="0"/>
        <v>45</v>
      </c>
    </row>
    <row r="22" spans="1:3">
      <c r="A22">
        <v>21</v>
      </c>
      <c r="B22">
        <v>1123</v>
      </c>
      <c r="C22">
        <f>C12+8</f>
        <v>38</v>
      </c>
    </row>
    <row r="23" spans="1:3">
      <c r="A23">
        <v>22</v>
      </c>
      <c r="B23">
        <v>1125</v>
      </c>
      <c r="C23">
        <f>C13+8</f>
        <v>36</v>
      </c>
    </row>
    <row r="24" spans="1:3">
      <c r="A24">
        <v>23</v>
      </c>
      <c r="B24">
        <v>1127</v>
      </c>
      <c r="C24">
        <f t="shared" ref="C24:C33" si="1">C14-3</f>
        <v>30</v>
      </c>
    </row>
    <row r="25" spans="1:3">
      <c r="A25">
        <v>24</v>
      </c>
      <c r="B25">
        <v>1129</v>
      </c>
      <c r="C25">
        <f t="shared" si="1"/>
        <v>35</v>
      </c>
    </row>
    <row r="26" spans="1:3">
      <c r="A26">
        <v>25</v>
      </c>
      <c r="B26">
        <v>1131</v>
      </c>
      <c r="C26">
        <f t="shared" si="1"/>
        <v>42</v>
      </c>
    </row>
    <row r="27" spans="1:3">
      <c r="A27">
        <v>26</v>
      </c>
      <c r="B27">
        <v>1135</v>
      </c>
      <c r="C27">
        <f t="shared" si="1"/>
        <v>45</v>
      </c>
    </row>
    <row r="28" spans="1:3">
      <c r="A28">
        <v>27</v>
      </c>
      <c r="B28">
        <v>1133</v>
      </c>
      <c r="C28">
        <f t="shared" si="1"/>
        <v>41</v>
      </c>
    </row>
    <row r="29" spans="1:3">
      <c r="A29">
        <v>28</v>
      </c>
      <c r="B29">
        <v>1137</v>
      </c>
      <c r="C29">
        <f t="shared" si="1"/>
        <v>44</v>
      </c>
    </row>
    <row r="30" spans="1:3">
      <c r="A30">
        <v>29</v>
      </c>
      <c r="B30">
        <v>1139</v>
      </c>
      <c r="C30">
        <f t="shared" si="1"/>
        <v>39</v>
      </c>
    </row>
    <row r="31" spans="1:3">
      <c r="A31">
        <v>30</v>
      </c>
      <c r="B31">
        <v>1141</v>
      </c>
      <c r="C31">
        <f t="shared" si="1"/>
        <v>42</v>
      </c>
    </row>
    <row r="32" spans="1:3">
      <c r="A32">
        <v>31</v>
      </c>
      <c r="B32">
        <v>1143</v>
      </c>
      <c r="C32">
        <f t="shared" si="1"/>
        <v>35</v>
      </c>
    </row>
    <row r="33" spans="1:3">
      <c r="A33">
        <v>32</v>
      </c>
      <c r="B33">
        <v>1145</v>
      </c>
      <c r="C33">
        <f t="shared" si="1"/>
        <v>33</v>
      </c>
    </row>
    <row r="34" spans="1:3">
      <c r="A34">
        <v>33</v>
      </c>
      <c r="B34">
        <v>1147</v>
      </c>
      <c r="C34">
        <f>C24</f>
        <v>30</v>
      </c>
    </row>
    <row r="35" spans="1:3">
      <c r="A35">
        <v>34</v>
      </c>
      <c r="B35">
        <v>1149</v>
      </c>
      <c r="C35">
        <f>C25</f>
        <v>35</v>
      </c>
    </row>
    <row r="36" spans="1:3">
      <c r="A36">
        <v>35</v>
      </c>
      <c r="B36">
        <v>1151</v>
      </c>
      <c r="C36">
        <v>21</v>
      </c>
    </row>
    <row r="37" spans="1:3">
      <c r="A37">
        <v>36</v>
      </c>
      <c r="B37">
        <v>1153</v>
      </c>
      <c r="C37">
        <v>20</v>
      </c>
    </row>
    <row r="38" spans="1:3">
      <c r="A38">
        <v>37</v>
      </c>
      <c r="B38">
        <v>1155</v>
      </c>
      <c r="C38">
        <f t="shared" ref="C38:C43" si="2">C28</f>
        <v>41</v>
      </c>
    </row>
    <row r="39" spans="1:3">
      <c r="A39">
        <v>38</v>
      </c>
      <c r="B39">
        <v>1157</v>
      </c>
      <c r="C39">
        <f t="shared" si="2"/>
        <v>44</v>
      </c>
    </row>
    <row r="40" spans="1:3">
      <c r="A40">
        <v>39</v>
      </c>
      <c r="B40">
        <v>1159</v>
      </c>
      <c r="C40">
        <f t="shared" si="2"/>
        <v>39</v>
      </c>
    </row>
    <row r="41" spans="1:3">
      <c r="A41">
        <v>40</v>
      </c>
      <c r="B41">
        <v>1161</v>
      </c>
      <c r="C41">
        <f t="shared" si="2"/>
        <v>42</v>
      </c>
    </row>
    <row r="42" spans="1:3">
      <c r="A42">
        <v>41</v>
      </c>
      <c r="B42">
        <v>1163</v>
      </c>
      <c r="C42">
        <f t="shared" si="2"/>
        <v>35</v>
      </c>
    </row>
    <row r="43" spans="1:3">
      <c r="A43">
        <v>42</v>
      </c>
      <c r="B43">
        <v>1165</v>
      </c>
      <c r="C43">
        <f t="shared" si="2"/>
        <v>33</v>
      </c>
    </row>
    <row r="44" spans="1:3">
      <c r="A44">
        <v>43</v>
      </c>
      <c r="B44">
        <v>1171</v>
      </c>
      <c r="C44" s="1">
        <v>160</v>
      </c>
    </row>
    <row r="45" spans="1:3">
      <c r="A45">
        <v>44</v>
      </c>
      <c r="B45">
        <v>1173</v>
      </c>
      <c r="C45" s="1">
        <v>150</v>
      </c>
    </row>
    <row r="46" spans="1:3">
      <c r="A46">
        <v>45</v>
      </c>
      <c r="B46">
        <v>1175</v>
      </c>
      <c r="C46" s="1">
        <v>145</v>
      </c>
    </row>
    <row r="47" spans="1:3">
      <c r="A47">
        <v>46</v>
      </c>
      <c r="B47">
        <v>1177</v>
      </c>
      <c r="C47" s="1">
        <v>145</v>
      </c>
    </row>
    <row r="48" spans="1:3">
      <c r="A48">
        <v>47</v>
      </c>
      <c r="B48">
        <v>1179</v>
      </c>
      <c r="C48" s="1">
        <v>130</v>
      </c>
    </row>
    <row r="49" spans="1:3">
      <c r="A49">
        <v>48</v>
      </c>
      <c r="B49">
        <v>1181</v>
      </c>
      <c r="C49" s="1">
        <v>130</v>
      </c>
    </row>
    <row r="50" spans="1:3">
      <c r="A50">
        <v>49</v>
      </c>
      <c r="B50">
        <v>1183</v>
      </c>
      <c r="C50" s="1">
        <v>115</v>
      </c>
    </row>
    <row r="51" spans="1:3">
      <c r="A51">
        <v>50</v>
      </c>
      <c r="B51">
        <v>1185</v>
      </c>
      <c r="C51" s="1">
        <v>105</v>
      </c>
    </row>
    <row r="52" spans="1:3">
      <c r="A52">
        <v>51</v>
      </c>
      <c r="B52">
        <v>11647</v>
      </c>
      <c r="C52" s="1">
        <v>160</v>
      </c>
    </row>
    <row r="53" spans="1:3">
      <c r="A53">
        <v>52</v>
      </c>
      <c r="B53">
        <v>11649</v>
      </c>
      <c r="C53" s="1">
        <v>150</v>
      </c>
    </row>
    <row r="54" spans="1:3">
      <c r="A54">
        <v>53</v>
      </c>
      <c r="B54">
        <v>11651</v>
      </c>
      <c r="C54" s="1">
        <v>145</v>
      </c>
    </row>
    <row r="55" spans="1:3">
      <c r="A55">
        <v>54</v>
      </c>
      <c r="B55">
        <v>11653</v>
      </c>
      <c r="C55" s="1">
        <v>140</v>
      </c>
    </row>
    <row r="56" spans="1:3">
      <c r="A56">
        <v>55</v>
      </c>
      <c r="B56">
        <v>11655</v>
      </c>
      <c r="C56" s="1">
        <v>135</v>
      </c>
    </row>
  </sheetData>
  <sheetProtection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84951999711742AF1CADC6E71C215C" ma:contentTypeVersion="11" ma:contentTypeDescription="Create a new document." ma:contentTypeScope="" ma:versionID="1142f62f6f24b5f77c82a14669cfe5a6">
  <xsd:schema xmlns:xsd="http://www.w3.org/2001/XMLSchema" xmlns:xs="http://www.w3.org/2001/XMLSchema" xmlns:p="http://schemas.microsoft.com/office/2006/metadata/properties" xmlns:ns2="be4ffeb7-da9c-4fdf-8b3a-c966a9d18c6c" xmlns:ns3="9f4e3789-f63f-4c96-b667-cfee45e7f95b" targetNamespace="http://schemas.microsoft.com/office/2006/metadata/properties" ma:root="true" ma:fieldsID="ab0b025ed976e3f3bdba3ec4e5b64c1e" ns2:_="" ns3:_="">
    <xsd:import namespace="be4ffeb7-da9c-4fdf-8b3a-c966a9d18c6c"/>
    <xsd:import namespace="9f4e3789-f63f-4c96-b667-cfee45e7f9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ffeb7-da9c-4fdf-8b3a-c966a9d18c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451a741-cac0-486b-b3ec-803218e660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e3789-f63f-4c96-b667-cfee45e7f95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e6ce98f-9328-47e7-b9b6-41ff06604b6f}" ma:internalName="TaxCatchAll" ma:showField="CatchAllData" ma:web="9f4e3789-f63f-4c96-b667-cfee45e7f9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4e3789-f63f-4c96-b667-cfee45e7f95b" xsi:nil="true"/>
    <lcf76f155ced4ddcb4097134ff3c332f xmlns="be4ffeb7-da9c-4fdf-8b3a-c966a9d18c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9671925-EBE7-4622-A7A9-E2630F9846AF}"/>
</file>

<file path=customXml/itemProps2.xml><?xml version="1.0" encoding="utf-8"?>
<ds:datastoreItem xmlns:ds="http://schemas.openxmlformats.org/officeDocument/2006/customXml" ds:itemID="{089A6C2F-BF49-41E5-AAE6-1FA1E0C57849}"/>
</file>

<file path=customXml/itemProps3.xml><?xml version="1.0" encoding="utf-8"?>
<ds:datastoreItem xmlns:ds="http://schemas.openxmlformats.org/officeDocument/2006/customXml" ds:itemID="{79EEA77C-A862-403B-AD3F-E28784A05582}"/>
</file>

<file path=docMetadata/LabelInfo.xml><?xml version="1.0" encoding="utf-8"?>
<clbl:labelList xmlns:clbl="http://schemas.microsoft.com/office/2020/mipLabelMetadata">
  <clbl:label id="{c21157ca-bce3-41a8-8aa7-a23c4639610a}" enabled="0" method="" siteId="{c21157ca-bce3-41a8-8aa7-a23c4639610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Vijh</dc:creator>
  <cp:keywords/>
  <dc:description/>
  <cp:lastModifiedBy>ALPS Swimming Coordinator Section C</cp:lastModifiedBy>
  <cp:revision/>
  <dcterms:created xsi:type="dcterms:W3CDTF">2013-07-14T00:09:28Z</dcterms:created>
  <dcterms:modified xsi:type="dcterms:W3CDTF">2024-07-14T22:31:16Z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0x0101004584951999711742AF1CADC6E71C215C</vt:lpwstr>
  </property>
  <property fmtid="{D5CDD505-2E9C-101B-9397-08002B2CF9AE}" pid="3" name="MediaServiceImageTags">
    <vt:lpwstr/>
  </property>
</Properties>
</file>