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ALPs\DIVING\"/>
    </mc:Choice>
  </mc:AlternateContent>
  <xr:revisionPtr revIDLastSave="0" documentId="13_ncr:1_{61260899-2B2F-4F97-A4E7-8220A4D7A47F}" xr6:coauthVersionLast="33" xr6:coauthVersionMax="33" xr10:uidLastSave="{00000000-0000-0000-0000-000000000000}"/>
  <bookViews>
    <workbookView xWindow="0" yWindow="0" windowWidth="20460" windowHeight="10725" activeTab="1" xr2:uid="{8E1B9EB2-A8B4-41AB-813D-79FC6DC0B192}"/>
  </bookViews>
  <sheets>
    <sheet name="INFO" sheetId="12" r:id="rId1"/>
    <sheet name="-8G" sheetId="2" r:id="rId2"/>
    <sheet name="-8B" sheetId="3" r:id="rId3"/>
    <sheet name="9-10G" sheetId="8" r:id="rId4"/>
    <sheet name="9-10B" sheetId="9" r:id="rId5"/>
    <sheet name="11-12G" sheetId="4" r:id="rId6"/>
    <sheet name="11-12B" sheetId="5" r:id="rId7"/>
    <sheet name="13-14G" sheetId="6" r:id="rId8"/>
    <sheet name="13-14B" sheetId="7" r:id="rId9"/>
    <sheet name="15+G" sheetId="10" r:id="rId10"/>
    <sheet name="15+B" sheetId="11" r:id="rId11"/>
    <sheet name="DD" sheetId="1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2" l="1"/>
  <c r="S123" i="11" l="1"/>
  <c r="R123" i="11"/>
  <c r="S123" i="10"/>
  <c r="R123" i="10"/>
  <c r="S99" i="7"/>
  <c r="R99" i="7"/>
  <c r="S99" i="6"/>
  <c r="R99" i="6"/>
  <c r="S99" i="5"/>
  <c r="R99" i="5"/>
  <c r="S99" i="4"/>
  <c r="R99" i="4"/>
  <c r="S75" i="9"/>
  <c r="R75" i="9"/>
  <c r="S75" i="8"/>
  <c r="R75" i="8"/>
  <c r="S75" i="3"/>
  <c r="R75" i="3"/>
  <c r="S75" i="2"/>
  <c r="R75" i="2"/>
  <c r="B52" i="12" l="1"/>
  <c r="B53" i="12"/>
  <c r="B54" i="12"/>
  <c r="B55" i="12"/>
  <c r="B56" i="12"/>
  <c r="B57" i="12"/>
  <c r="B58" i="12"/>
  <c r="B59" i="12"/>
  <c r="B60" i="12"/>
  <c r="B61" i="12"/>
  <c r="B62" i="12"/>
  <c r="B63" i="12"/>
  <c r="A52" i="12"/>
  <c r="A54" i="12"/>
  <c r="A55" i="12"/>
  <c r="A56" i="12"/>
  <c r="A57" i="12"/>
  <c r="A58" i="12"/>
  <c r="A59" i="12"/>
  <c r="A60" i="12"/>
  <c r="A61" i="12"/>
  <c r="A62" i="12"/>
  <c r="A63" i="12"/>
  <c r="C8" i="12" l="1"/>
  <c r="B8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G121" i="11" l="1"/>
  <c r="N121" i="11" s="1"/>
  <c r="F121" i="11"/>
  <c r="G120" i="11"/>
  <c r="N120" i="11" s="1"/>
  <c r="F120" i="11"/>
  <c r="G119" i="11"/>
  <c r="N119" i="11" s="1"/>
  <c r="F119" i="11"/>
  <c r="G118" i="11"/>
  <c r="N118" i="11" s="1"/>
  <c r="O118" i="11" s="1"/>
  <c r="F118" i="11"/>
  <c r="G117" i="11"/>
  <c r="N117" i="11" s="1"/>
  <c r="O117" i="11" s="1"/>
  <c r="F117" i="11"/>
  <c r="G116" i="11"/>
  <c r="N116" i="11" s="1"/>
  <c r="F116" i="11"/>
  <c r="G115" i="11"/>
  <c r="N115" i="11" s="1"/>
  <c r="F115" i="11"/>
  <c r="G114" i="11"/>
  <c r="N114" i="11" s="1"/>
  <c r="F114" i="11"/>
  <c r="G113" i="11"/>
  <c r="N113" i="11" s="1"/>
  <c r="F113" i="11"/>
  <c r="G112" i="11"/>
  <c r="N112" i="11" s="1"/>
  <c r="O112" i="11" s="1"/>
  <c r="F112" i="11"/>
  <c r="G111" i="11"/>
  <c r="N111" i="11" s="1"/>
  <c r="O111" i="11" s="1"/>
  <c r="R23" i="11" s="1"/>
  <c r="F111" i="11"/>
  <c r="G110" i="11"/>
  <c r="N110" i="11" s="1"/>
  <c r="O110" i="11" s="1"/>
  <c r="F110" i="11"/>
  <c r="G109" i="11"/>
  <c r="N109" i="11" s="1"/>
  <c r="O109" i="11" s="1"/>
  <c r="F109" i="11"/>
  <c r="G108" i="11"/>
  <c r="N108" i="11" s="1"/>
  <c r="O108" i="11" s="1"/>
  <c r="F108" i="11"/>
  <c r="G107" i="11"/>
  <c r="N107" i="11" s="1"/>
  <c r="O107" i="11" s="1"/>
  <c r="F107" i="11"/>
  <c r="G106" i="11"/>
  <c r="N106" i="11" s="1"/>
  <c r="F106" i="11"/>
  <c r="G105" i="11"/>
  <c r="N105" i="11" s="1"/>
  <c r="F105" i="11"/>
  <c r="G104" i="11"/>
  <c r="N104" i="11" s="1"/>
  <c r="F104" i="11"/>
  <c r="G103" i="11"/>
  <c r="N103" i="11" s="1"/>
  <c r="F103" i="11"/>
  <c r="G102" i="11"/>
  <c r="N102" i="11" s="1"/>
  <c r="O102" i="11" s="1"/>
  <c r="F102" i="11"/>
  <c r="G101" i="11"/>
  <c r="N101" i="11" s="1"/>
  <c r="F101" i="11"/>
  <c r="G100" i="11"/>
  <c r="N100" i="11" s="1"/>
  <c r="F100" i="11"/>
  <c r="G99" i="11"/>
  <c r="N99" i="11" s="1"/>
  <c r="F99" i="11"/>
  <c r="G98" i="11"/>
  <c r="N98" i="11" s="1"/>
  <c r="F98" i="11"/>
  <c r="G97" i="11"/>
  <c r="N97" i="11" s="1"/>
  <c r="O97" i="11" s="1"/>
  <c r="F97" i="11"/>
  <c r="G96" i="11"/>
  <c r="N96" i="11" s="1"/>
  <c r="F96" i="11"/>
  <c r="G95" i="11"/>
  <c r="N95" i="11" s="1"/>
  <c r="F95" i="11"/>
  <c r="G94" i="11"/>
  <c r="N94" i="11" s="1"/>
  <c r="F94" i="11"/>
  <c r="G93" i="11"/>
  <c r="N93" i="11" s="1"/>
  <c r="F93" i="11"/>
  <c r="G92" i="11"/>
  <c r="N92" i="11" s="1"/>
  <c r="O92" i="11" s="1"/>
  <c r="F92" i="11"/>
  <c r="G91" i="11"/>
  <c r="N91" i="11" s="1"/>
  <c r="F91" i="11"/>
  <c r="G90" i="11"/>
  <c r="N90" i="11" s="1"/>
  <c r="F90" i="11"/>
  <c r="G89" i="11"/>
  <c r="N89" i="11" s="1"/>
  <c r="F89" i="11"/>
  <c r="G88" i="11"/>
  <c r="N88" i="11" s="1"/>
  <c r="F88" i="11"/>
  <c r="G87" i="11"/>
  <c r="N87" i="11" s="1"/>
  <c r="O87" i="11" s="1"/>
  <c r="F87" i="11"/>
  <c r="G86" i="11"/>
  <c r="N86" i="11" s="1"/>
  <c r="F86" i="11"/>
  <c r="G85" i="11"/>
  <c r="N85" i="11" s="1"/>
  <c r="F85" i="11"/>
  <c r="G84" i="11"/>
  <c r="N84" i="11" s="1"/>
  <c r="F84" i="11"/>
  <c r="G83" i="11"/>
  <c r="N83" i="11" s="1"/>
  <c r="F83" i="11"/>
  <c r="G82" i="11"/>
  <c r="N82" i="11" s="1"/>
  <c r="O82" i="11" s="1"/>
  <c r="F82" i="11"/>
  <c r="G81" i="11"/>
  <c r="N81" i="11" s="1"/>
  <c r="F81" i="11"/>
  <c r="G80" i="11"/>
  <c r="N80" i="11" s="1"/>
  <c r="F80" i="11"/>
  <c r="G79" i="11"/>
  <c r="N79" i="11" s="1"/>
  <c r="F79" i="11"/>
  <c r="G78" i="11"/>
  <c r="N78" i="11" s="1"/>
  <c r="F78" i="11"/>
  <c r="G77" i="11"/>
  <c r="N77" i="11" s="1"/>
  <c r="O77" i="11" s="1"/>
  <c r="F77" i="11"/>
  <c r="G76" i="11"/>
  <c r="N76" i="11" s="1"/>
  <c r="F76" i="11"/>
  <c r="G75" i="11"/>
  <c r="N75" i="11" s="1"/>
  <c r="F75" i="11"/>
  <c r="G74" i="11"/>
  <c r="N74" i="11" s="1"/>
  <c r="F74" i="11"/>
  <c r="G73" i="11"/>
  <c r="N73" i="11" s="1"/>
  <c r="F73" i="11"/>
  <c r="G72" i="11"/>
  <c r="N72" i="11" s="1"/>
  <c r="O72" i="11" s="1"/>
  <c r="F72" i="11"/>
  <c r="G71" i="11"/>
  <c r="N71" i="11" s="1"/>
  <c r="F71" i="11"/>
  <c r="G70" i="11"/>
  <c r="N70" i="11" s="1"/>
  <c r="F70" i="11"/>
  <c r="G69" i="11"/>
  <c r="N69" i="11" s="1"/>
  <c r="F69" i="11"/>
  <c r="G68" i="11"/>
  <c r="N68" i="11" s="1"/>
  <c r="F68" i="11"/>
  <c r="G67" i="11"/>
  <c r="N67" i="11" s="1"/>
  <c r="O67" i="11" s="1"/>
  <c r="F67" i="11"/>
  <c r="G66" i="11"/>
  <c r="N66" i="11" s="1"/>
  <c r="F66" i="11"/>
  <c r="G65" i="11"/>
  <c r="N65" i="11" s="1"/>
  <c r="F65" i="11"/>
  <c r="G64" i="11"/>
  <c r="N64" i="11" s="1"/>
  <c r="F64" i="11"/>
  <c r="G63" i="11"/>
  <c r="N63" i="11" s="1"/>
  <c r="F63" i="11"/>
  <c r="G62" i="11"/>
  <c r="N62" i="11" s="1"/>
  <c r="O62" i="11" s="1"/>
  <c r="F62" i="11"/>
  <c r="G61" i="11"/>
  <c r="N61" i="11" s="1"/>
  <c r="F61" i="11"/>
  <c r="G60" i="11"/>
  <c r="N60" i="11" s="1"/>
  <c r="F60" i="11"/>
  <c r="G59" i="11"/>
  <c r="N59" i="11" s="1"/>
  <c r="F59" i="11"/>
  <c r="G58" i="11"/>
  <c r="N58" i="11" s="1"/>
  <c r="F58" i="11"/>
  <c r="G57" i="11"/>
  <c r="N57" i="11" s="1"/>
  <c r="O57" i="11" s="1"/>
  <c r="F57" i="11"/>
  <c r="G56" i="11"/>
  <c r="N56" i="11" s="1"/>
  <c r="F56" i="11"/>
  <c r="G55" i="11"/>
  <c r="N55" i="11" s="1"/>
  <c r="F55" i="11"/>
  <c r="G54" i="11"/>
  <c r="N54" i="11" s="1"/>
  <c r="F54" i="11"/>
  <c r="G53" i="11"/>
  <c r="N53" i="11" s="1"/>
  <c r="F53" i="11"/>
  <c r="G52" i="11"/>
  <c r="N52" i="11" s="1"/>
  <c r="O52" i="11" s="1"/>
  <c r="F52" i="11"/>
  <c r="G51" i="11"/>
  <c r="N51" i="11" s="1"/>
  <c r="F51" i="11"/>
  <c r="G50" i="11"/>
  <c r="N50" i="11" s="1"/>
  <c r="F50" i="11"/>
  <c r="G49" i="11"/>
  <c r="N49" i="11" s="1"/>
  <c r="F49" i="11"/>
  <c r="G48" i="11"/>
  <c r="N48" i="11" s="1"/>
  <c r="F48" i="11"/>
  <c r="G47" i="11"/>
  <c r="N47" i="11" s="1"/>
  <c r="O47" i="11" s="1"/>
  <c r="F47" i="11"/>
  <c r="G46" i="11"/>
  <c r="N46" i="11" s="1"/>
  <c r="F46" i="11"/>
  <c r="G45" i="11"/>
  <c r="N45" i="11" s="1"/>
  <c r="F45" i="11"/>
  <c r="G44" i="11"/>
  <c r="N44" i="11" s="1"/>
  <c r="F44" i="11"/>
  <c r="G43" i="11"/>
  <c r="N43" i="11" s="1"/>
  <c r="F43" i="11"/>
  <c r="G42" i="11"/>
  <c r="N42" i="11" s="1"/>
  <c r="O42" i="11" s="1"/>
  <c r="F42" i="11"/>
  <c r="G41" i="11"/>
  <c r="N41" i="11" s="1"/>
  <c r="F41" i="11"/>
  <c r="G40" i="11"/>
  <c r="N40" i="11" s="1"/>
  <c r="F40" i="11"/>
  <c r="G39" i="11"/>
  <c r="N39" i="11" s="1"/>
  <c r="F39" i="11"/>
  <c r="G38" i="11"/>
  <c r="N38" i="11" s="1"/>
  <c r="F38" i="11"/>
  <c r="G37" i="11"/>
  <c r="N37" i="11" s="1"/>
  <c r="O37" i="11" s="1"/>
  <c r="F37" i="11"/>
  <c r="G36" i="11"/>
  <c r="N36" i="11" s="1"/>
  <c r="F36" i="11"/>
  <c r="G35" i="11"/>
  <c r="N35" i="11" s="1"/>
  <c r="F35" i="11"/>
  <c r="G34" i="11"/>
  <c r="N34" i="11" s="1"/>
  <c r="F34" i="11"/>
  <c r="G33" i="11"/>
  <c r="N33" i="11" s="1"/>
  <c r="F33" i="11"/>
  <c r="G32" i="11"/>
  <c r="N32" i="11" s="1"/>
  <c r="O32" i="11" s="1"/>
  <c r="F32" i="11"/>
  <c r="G31" i="11"/>
  <c r="N31" i="11" s="1"/>
  <c r="F31" i="11"/>
  <c r="G30" i="11"/>
  <c r="N30" i="11" s="1"/>
  <c r="F30" i="11"/>
  <c r="G29" i="11"/>
  <c r="N29" i="11" s="1"/>
  <c r="F29" i="11"/>
  <c r="G28" i="11"/>
  <c r="N28" i="11" s="1"/>
  <c r="F28" i="11"/>
  <c r="G27" i="11"/>
  <c r="N27" i="11" s="1"/>
  <c r="O27" i="11" s="1"/>
  <c r="F27" i="11"/>
  <c r="G26" i="11"/>
  <c r="N26" i="11" s="1"/>
  <c r="F26" i="11"/>
  <c r="T25" i="11"/>
  <c r="S25" i="11"/>
  <c r="G25" i="11"/>
  <c r="N25" i="11" s="1"/>
  <c r="F25" i="11"/>
  <c r="T24" i="11"/>
  <c r="S24" i="11"/>
  <c r="G24" i="11"/>
  <c r="N24" i="11" s="1"/>
  <c r="F24" i="11"/>
  <c r="T23" i="11"/>
  <c r="S23" i="11"/>
  <c r="G23" i="11"/>
  <c r="N23" i="11" s="1"/>
  <c r="F23" i="11"/>
  <c r="T22" i="11"/>
  <c r="S22" i="11"/>
  <c r="G22" i="11"/>
  <c r="N22" i="11" s="1"/>
  <c r="O22" i="11" s="1"/>
  <c r="F22" i="11"/>
  <c r="T21" i="11"/>
  <c r="S21" i="11"/>
  <c r="G21" i="11"/>
  <c r="N21" i="11" s="1"/>
  <c r="F21" i="11"/>
  <c r="T20" i="11"/>
  <c r="S20" i="11"/>
  <c r="G20" i="11"/>
  <c r="N20" i="11" s="1"/>
  <c r="F20" i="11"/>
  <c r="T19" i="11"/>
  <c r="S19" i="11"/>
  <c r="G19" i="11"/>
  <c r="N19" i="11" s="1"/>
  <c r="F19" i="11"/>
  <c r="T18" i="11"/>
  <c r="S18" i="11"/>
  <c r="G18" i="11"/>
  <c r="N18" i="11" s="1"/>
  <c r="F18" i="11"/>
  <c r="T17" i="11"/>
  <c r="S17" i="11"/>
  <c r="G17" i="11"/>
  <c r="N17" i="11" s="1"/>
  <c r="O17" i="11" s="1"/>
  <c r="F17" i="11"/>
  <c r="T16" i="11"/>
  <c r="S16" i="11"/>
  <c r="G16" i="11"/>
  <c r="N16" i="11" s="1"/>
  <c r="F16" i="11"/>
  <c r="T15" i="11"/>
  <c r="S15" i="11"/>
  <c r="G15" i="11"/>
  <c r="N15" i="11" s="1"/>
  <c r="F15" i="11"/>
  <c r="T14" i="11"/>
  <c r="S14" i="11"/>
  <c r="G14" i="11"/>
  <c r="N14" i="11" s="1"/>
  <c r="F14" i="11"/>
  <c r="T13" i="11"/>
  <c r="S13" i="11"/>
  <c r="G13" i="11"/>
  <c r="N13" i="11" s="1"/>
  <c r="F13" i="11"/>
  <c r="T12" i="11"/>
  <c r="S12" i="11"/>
  <c r="G12" i="11"/>
  <c r="N12" i="11" s="1"/>
  <c r="O12" i="11" s="1"/>
  <c r="F12" i="11"/>
  <c r="T11" i="11"/>
  <c r="S11" i="11"/>
  <c r="G11" i="11"/>
  <c r="N11" i="11" s="1"/>
  <c r="F11" i="11"/>
  <c r="T10" i="11"/>
  <c r="S10" i="11"/>
  <c r="G10" i="11"/>
  <c r="N10" i="11" s="1"/>
  <c r="F10" i="11"/>
  <c r="T9" i="11"/>
  <c r="S9" i="11"/>
  <c r="G9" i="11"/>
  <c r="N9" i="11" s="1"/>
  <c r="F9" i="11"/>
  <c r="T8" i="11"/>
  <c r="S8" i="11"/>
  <c r="G8" i="11"/>
  <c r="N8" i="11" s="1"/>
  <c r="F8" i="11"/>
  <c r="T7" i="11"/>
  <c r="S7" i="11"/>
  <c r="G7" i="11"/>
  <c r="N7" i="11" s="1"/>
  <c r="O7" i="11" s="1"/>
  <c r="F7" i="11"/>
  <c r="T6" i="11"/>
  <c r="S6" i="11"/>
  <c r="G6" i="11"/>
  <c r="N6" i="11" s="1"/>
  <c r="F6" i="11"/>
  <c r="T5" i="11"/>
  <c r="S5" i="11"/>
  <c r="G5" i="11"/>
  <c r="N5" i="11" s="1"/>
  <c r="F5" i="11"/>
  <c r="T4" i="11"/>
  <c r="S4" i="11"/>
  <c r="G4" i="11"/>
  <c r="N4" i="11" s="1"/>
  <c r="F4" i="11"/>
  <c r="T3" i="11"/>
  <c r="S3" i="11"/>
  <c r="G3" i="11"/>
  <c r="N3" i="11" s="1"/>
  <c r="F3" i="11"/>
  <c r="T2" i="11"/>
  <c r="S2" i="11"/>
  <c r="G2" i="11"/>
  <c r="N2" i="11" s="1"/>
  <c r="O2" i="11" s="1"/>
  <c r="F2" i="11"/>
  <c r="G120" i="10"/>
  <c r="N120" i="10" s="1"/>
  <c r="O120" i="10" s="1"/>
  <c r="F120" i="10"/>
  <c r="G115" i="10"/>
  <c r="N115" i="10" s="1"/>
  <c r="F115" i="10"/>
  <c r="G110" i="10"/>
  <c r="N110" i="10" s="1"/>
  <c r="F110" i="10"/>
  <c r="G105" i="10"/>
  <c r="N105" i="10" s="1"/>
  <c r="F105" i="10"/>
  <c r="G100" i="10"/>
  <c r="N100" i="10" s="1"/>
  <c r="F100" i="10"/>
  <c r="G95" i="10"/>
  <c r="N95" i="10" s="1"/>
  <c r="F95" i="10"/>
  <c r="G90" i="10"/>
  <c r="N90" i="10" s="1"/>
  <c r="F90" i="10"/>
  <c r="G85" i="10"/>
  <c r="N85" i="10" s="1"/>
  <c r="F85" i="10"/>
  <c r="G80" i="10"/>
  <c r="N80" i="10" s="1"/>
  <c r="F80" i="10"/>
  <c r="G75" i="10"/>
  <c r="N75" i="10" s="1"/>
  <c r="F75" i="10"/>
  <c r="G70" i="10"/>
  <c r="N70" i="10" s="1"/>
  <c r="F70" i="10"/>
  <c r="G65" i="10"/>
  <c r="N65" i="10" s="1"/>
  <c r="F65" i="10"/>
  <c r="G60" i="10"/>
  <c r="N60" i="10" s="1"/>
  <c r="F60" i="10"/>
  <c r="G55" i="10"/>
  <c r="N55" i="10" s="1"/>
  <c r="F55" i="10"/>
  <c r="G50" i="10"/>
  <c r="N50" i="10" s="1"/>
  <c r="F50" i="10"/>
  <c r="G45" i="10"/>
  <c r="N45" i="10" s="1"/>
  <c r="F45" i="10"/>
  <c r="G40" i="10"/>
  <c r="N40" i="10" s="1"/>
  <c r="F40" i="10"/>
  <c r="G35" i="10"/>
  <c r="N35" i="10" s="1"/>
  <c r="F35" i="10"/>
  <c r="G30" i="10"/>
  <c r="N30" i="10" s="1"/>
  <c r="F30" i="10"/>
  <c r="G25" i="10"/>
  <c r="N25" i="10" s="1"/>
  <c r="F25" i="10"/>
  <c r="G20" i="10"/>
  <c r="N20" i="10" s="1"/>
  <c r="F20" i="10"/>
  <c r="G15" i="10"/>
  <c r="N15" i="10" s="1"/>
  <c r="F15" i="10"/>
  <c r="G10" i="10"/>
  <c r="N10" i="10" s="1"/>
  <c r="F10" i="10"/>
  <c r="G5" i="10"/>
  <c r="N5" i="10" s="1"/>
  <c r="F5" i="10"/>
  <c r="G121" i="10"/>
  <c r="N121" i="10" s="1"/>
  <c r="F121" i="10"/>
  <c r="G119" i="10"/>
  <c r="N119" i="10" s="1"/>
  <c r="F119" i="10"/>
  <c r="G118" i="10"/>
  <c r="N118" i="10" s="1"/>
  <c r="F118" i="10"/>
  <c r="G117" i="10"/>
  <c r="N117" i="10" s="1"/>
  <c r="O117" i="10" s="1"/>
  <c r="F117" i="10"/>
  <c r="G116" i="10"/>
  <c r="N116" i="10" s="1"/>
  <c r="O116" i="10" s="1"/>
  <c r="F116" i="10"/>
  <c r="G114" i="10"/>
  <c r="N114" i="10" s="1"/>
  <c r="O114" i="10" s="1"/>
  <c r="F114" i="10"/>
  <c r="G113" i="10"/>
  <c r="N113" i="10" s="1"/>
  <c r="O113" i="10" s="1"/>
  <c r="F113" i="10"/>
  <c r="G112" i="10"/>
  <c r="N112" i="10" s="1"/>
  <c r="O112" i="10" s="1"/>
  <c r="F112" i="10"/>
  <c r="G111" i="10"/>
  <c r="N111" i="10" s="1"/>
  <c r="O111" i="10" s="1"/>
  <c r="F111" i="10"/>
  <c r="G109" i="10"/>
  <c r="N109" i="10" s="1"/>
  <c r="O109" i="10" s="1"/>
  <c r="F109" i="10"/>
  <c r="G108" i="10"/>
  <c r="N108" i="10" s="1"/>
  <c r="O108" i="10" s="1"/>
  <c r="F108" i="10"/>
  <c r="G107" i="10"/>
  <c r="N107" i="10" s="1"/>
  <c r="O107" i="10" s="1"/>
  <c r="F107" i="10"/>
  <c r="G106" i="10"/>
  <c r="N106" i="10" s="1"/>
  <c r="F106" i="10"/>
  <c r="G104" i="10"/>
  <c r="N104" i="10" s="1"/>
  <c r="F104" i="10"/>
  <c r="G103" i="10"/>
  <c r="N103" i="10" s="1"/>
  <c r="F103" i="10"/>
  <c r="G102" i="10"/>
  <c r="N102" i="10" s="1"/>
  <c r="O102" i="10" s="1"/>
  <c r="F102" i="10"/>
  <c r="G101" i="10"/>
  <c r="N101" i="10" s="1"/>
  <c r="F101" i="10"/>
  <c r="G99" i="10"/>
  <c r="N99" i="10" s="1"/>
  <c r="F99" i="10"/>
  <c r="G98" i="10"/>
  <c r="N98" i="10" s="1"/>
  <c r="F98" i="10"/>
  <c r="G97" i="10"/>
  <c r="N97" i="10" s="1"/>
  <c r="O97" i="10" s="1"/>
  <c r="F97" i="10"/>
  <c r="G96" i="10"/>
  <c r="N96" i="10" s="1"/>
  <c r="F96" i="10"/>
  <c r="G94" i="10"/>
  <c r="N94" i="10" s="1"/>
  <c r="F94" i="10"/>
  <c r="G93" i="10"/>
  <c r="N93" i="10" s="1"/>
  <c r="F93" i="10"/>
  <c r="G92" i="10"/>
  <c r="N92" i="10" s="1"/>
  <c r="O92" i="10" s="1"/>
  <c r="F92" i="10"/>
  <c r="G91" i="10"/>
  <c r="N91" i="10" s="1"/>
  <c r="F91" i="10"/>
  <c r="G89" i="10"/>
  <c r="N89" i="10" s="1"/>
  <c r="F89" i="10"/>
  <c r="G88" i="10"/>
  <c r="N88" i="10" s="1"/>
  <c r="F88" i="10"/>
  <c r="G87" i="10"/>
  <c r="N87" i="10" s="1"/>
  <c r="O87" i="10" s="1"/>
  <c r="F87" i="10"/>
  <c r="G86" i="10"/>
  <c r="N86" i="10" s="1"/>
  <c r="F86" i="10"/>
  <c r="G84" i="10"/>
  <c r="N84" i="10" s="1"/>
  <c r="F84" i="10"/>
  <c r="G83" i="10"/>
  <c r="N83" i="10" s="1"/>
  <c r="F83" i="10"/>
  <c r="G82" i="10"/>
  <c r="N82" i="10" s="1"/>
  <c r="O82" i="10" s="1"/>
  <c r="F82" i="10"/>
  <c r="G81" i="10"/>
  <c r="N81" i="10" s="1"/>
  <c r="F81" i="10"/>
  <c r="G79" i="10"/>
  <c r="N79" i="10" s="1"/>
  <c r="F79" i="10"/>
  <c r="G78" i="10"/>
  <c r="N78" i="10" s="1"/>
  <c r="F78" i="10"/>
  <c r="G77" i="10"/>
  <c r="N77" i="10" s="1"/>
  <c r="O77" i="10" s="1"/>
  <c r="F77" i="10"/>
  <c r="G76" i="10"/>
  <c r="N76" i="10" s="1"/>
  <c r="F76" i="10"/>
  <c r="G74" i="10"/>
  <c r="N74" i="10" s="1"/>
  <c r="F74" i="10"/>
  <c r="G73" i="10"/>
  <c r="N73" i="10" s="1"/>
  <c r="F73" i="10"/>
  <c r="G72" i="10"/>
  <c r="N72" i="10" s="1"/>
  <c r="O72" i="10" s="1"/>
  <c r="F72" i="10"/>
  <c r="G71" i="10"/>
  <c r="N71" i="10" s="1"/>
  <c r="F71" i="10"/>
  <c r="G69" i="10"/>
  <c r="N69" i="10" s="1"/>
  <c r="F69" i="10"/>
  <c r="G68" i="10"/>
  <c r="N68" i="10" s="1"/>
  <c r="F68" i="10"/>
  <c r="G67" i="10"/>
  <c r="N67" i="10" s="1"/>
  <c r="O67" i="10" s="1"/>
  <c r="F67" i="10"/>
  <c r="G66" i="10"/>
  <c r="N66" i="10" s="1"/>
  <c r="F66" i="10"/>
  <c r="G64" i="10"/>
  <c r="N64" i="10" s="1"/>
  <c r="F64" i="10"/>
  <c r="G63" i="10"/>
  <c r="N63" i="10" s="1"/>
  <c r="F63" i="10"/>
  <c r="G62" i="10"/>
  <c r="N62" i="10" s="1"/>
  <c r="O62" i="10" s="1"/>
  <c r="F62" i="10"/>
  <c r="G61" i="10"/>
  <c r="N61" i="10" s="1"/>
  <c r="F61" i="10"/>
  <c r="G59" i="10"/>
  <c r="N59" i="10" s="1"/>
  <c r="F59" i="10"/>
  <c r="G58" i="10"/>
  <c r="N58" i="10" s="1"/>
  <c r="F58" i="10"/>
  <c r="G57" i="10"/>
  <c r="N57" i="10" s="1"/>
  <c r="O57" i="10" s="1"/>
  <c r="F57" i="10"/>
  <c r="G56" i="10"/>
  <c r="N56" i="10" s="1"/>
  <c r="F56" i="10"/>
  <c r="G54" i="10"/>
  <c r="N54" i="10" s="1"/>
  <c r="F54" i="10"/>
  <c r="G53" i="10"/>
  <c r="N53" i="10" s="1"/>
  <c r="F53" i="10"/>
  <c r="G52" i="10"/>
  <c r="N52" i="10" s="1"/>
  <c r="O52" i="10" s="1"/>
  <c r="F52" i="10"/>
  <c r="G51" i="10"/>
  <c r="N51" i="10" s="1"/>
  <c r="F51" i="10"/>
  <c r="G49" i="10"/>
  <c r="N49" i="10" s="1"/>
  <c r="F49" i="10"/>
  <c r="G48" i="10"/>
  <c r="N48" i="10" s="1"/>
  <c r="F48" i="10"/>
  <c r="G47" i="10"/>
  <c r="N47" i="10" s="1"/>
  <c r="O47" i="10" s="1"/>
  <c r="F47" i="10"/>
  <c r="G46" i="10"/>
  <c r="N46" i="10" s="1"/>
  <c r="F46" i="10"/>
  <c r="G44" i="10"/>
  <c r="N44" i="10" s="1"/>
  <c r="F44" i="10"/>
  <c r="G43" i="10"/>
  <c r="N43" i="10" s="1"/>
  <c r="F43" i="10"/>
  <c r="G42" i="10"/>
  <c r="N42" i="10" s="1"/>
  <c r="O42" i="10" s="1"/>
  <c r="F42" i="10"/>
  <c r="G41" i="10"/>
  <c r="N41" i="10" s="1"/>
  <c r="F41" i="10"/>
  <c r="G39" i="10"/>
  <c r="N39" i="10" s="1"/>
  <c r="F39" i="10"/>
  <c r="G38" i="10"/>
  <c r="N38" i="10" s="1"/>
  <c r="F38" i="10"/>
  <c r="G37" i="10"/>
  <c r="N37" i="10" s="1"/>
  <c r="O37" i="10" s="1"/>
  <c r="F37" i="10"/>
  <c r="G36" i="10"/>
  <c r="N36" i="10" s="1"/>
  <c r="F36" i="10"/>
  <c r="G34" i="10"/>
  <c r="N34" i="10" s="1"/>
  <c r="F34" i="10"/>
  <c r="G33" i="10"/>
  <c r="N33" i="10" s="1"/>
  <c r="F33" i="10"/>
  <c r="G32" i="10"/>
  <c r="N32" i="10" s="1"/>
  <c r="O32" i="10" s="1"/>
  <c r="F32" i="10"/>
  <c r="T25" i="10"/>
  <c r="S25" i="10"/>
  <c r="G31" i="10"/>
  <c r="N31" i="10" s="1"/>
  <c r="F31" i="10"/>
  <c r="T24" i="10"/>
  <c r="S24" i="10"/>
  <c r="G29" i="10"/>
  <c r="N29" i="10" s="1"/>
  <c r="F29" i="10"/>
  <c r="T23" i="10"/>
  <c r="S23" i="10"/>
  <c r="G28" i="10"/>
  <c r="N28" i="10" s="1"/>
  <c r="F28" i="10"/>
  <c r="T22" i="10"/>
  <c r="S22" i="10"/>
  <c r="G27" i="10"/>
  <c r="N27" i="10" s="1"/>
  <c r="O27" i="10" s="1"/>
  <c r="F27" i="10"/>
  <c r="T21" i="10"/>
  <c r="S21" i="10"/>
  <c r="G26" i="10"/>
  <c r="N26" i="10" s="1"/>
  <c r="F26" i="10"/>
  <c r="T20" i="10"/>
  <c r="S20" i="10"/>
  <c r="G24" i="10"/>
  <c r="N24" i="10" s="1"/>
  <c r="F24" i="10"/>
  <c r="T19" i="10"/>
  <c r="S19" i="10"/>
  <c r="G23" i="10"/>
  <c r="N23" i="10" s="1"/>
  <c r="F23" i="10"/>
  <c r="T18" i="10"/>
  <c r="S18" i="10"/>
  <c r="G22" i="10"/>
  <c r="N22" i="10" s="1"/>
  <c r="O22" i="10" s="1"/>
  <c r="F22" i="10"/>
  <c r="T17" i="10"/>
  <c r="S17" i="10"/>
  <c r="G21" i="10"/>
  <c r="N21" i="10" s="1"/>
  <c r="F21" i="10"/>
  <c r="T16" i="10"/>
  <c r="S16" i="10"/>
  <c r="G19" i="10"/>
  <c r="N19" i="10" s="1"/>
  <c r="F19" i="10"/>
  <c r="T15" i="10"/>
  <c r="S15" i="10"/>
  <c r="G18" i="10"/>
  <c r="N18" i="10" s="1"/>
  <c r="F18" i="10"/>
  <c r="T14" i="10"/>
  <c r="S14" i="10"/>
  <c r="G17" i="10"/>
  <c r="N17" i="10" s="1"/>
  <c r="O17" i="10" s="1"/>
  <c r="F17" i="10"/>
  <c r="T13" i="10"/>
  <c r="S13" i="10"/>
  <c r="G16" i="10"/>
  <c r="N16" i="10" s="1"/>
  <c r="F16" i="10"/>
  <c r="T12" i="10"/>
  <c r="S12" i="10"/>
  <c r="G14" i="10"/>
  <c r="N14" i="10" s="1"/>
  <c r="F14" i="10"/>
  <c r="T11" i="10"/>
  <c r="S11" i="10"/>
  <c r="G13" i="10"/>
  <c r="N13" i="10" s="1"/>
  <c r="F13" i="10"/>
  <c r="T10" i="10"/>
  <c r="S10" i="10"/>
  <c r="G12" i="10"/>
  <c r="N12" i="10" s="1"/>
  <c r="O12" i="10" s="1"/>
  <c r="F12" i="10"/>
  <c r="T9" i="10"/>
  <c r="S9" i="10"/>
  <c r="G11" i="10"/>
  <c r="N11" i="10" s="1"/>
  <c r="F11" i="10"/>
  <c r="T8" i="10"/>
  <c r="S8" i="10"/>
  <c r="G9" i="10"/>
  <c r="N9" i="10" s="1"/>
  <c r="F9" i="10"/>
  <c r="T7" i="10"/>
  <c r="S7" i="10"/>
  <c r="G8" i="10"/>
  <c r="N8" i="10" s="1"/>
  <c r="F8" i="10"/>
  <c r="T6" i="10"/>
  <c r="S6" i="10"/>
  <c r="G7" i="10"/>
  <c r="N7" i="10" s="1"/>
  <c r="O7" i="10" s="1"/>
  <c r="F7" i="10"/>
  <c r="T5" i="10"/>
  <c r="S5" i="10"/>
  <c r="G6" i="10"/>
  <c r="N6" i="10" s="1"/>
  <c r="F6" i="10"/>
  <c r="T4" i="10"/>
  <c r="S4" i="10"/>
  <c r="G4" i="10"/>
  <c r="N4" i="10" s="1"/>
  <c r="F4" i="10"/>
  <c r="T3" i="10"/>
  <c r="S3" i="10"/>
  <c r="G3" i="10"/>
  <c r="N3" i="10" s="1"/>
  <c r="F3" i="10"/>
  <c r="T2" i="10"/>
  <c r="S2" i="10"/>
  <c r="G2" i="10"/>
  <c r="N2" i="10" s="1"/>
  <c r="O2" i="10" s="1"/>
  <c r="F2" i="10"/>
  <c r="G73" i="9"/>
  <c r="N73" i="9" s="1"/>
  <c r="F73" i="9"/>
  <c r="G72" i="9"/>
  <c r="N72" i="9" s="1"/>
  <c r="F72" i="9"/>
  <c r="G71" i="9"/>
  <c r="N71" i="9" s="1"/>
  <c r="O71" i="9" s="1"/>
  <c r="F71" i="9"/>
  <c r="G70" i="9"/>
  <c r="N70" i="9" s="1"/>
  <c r="O70" i="9" s="1"/>
  <c r="R24" i="9" s="1"/>
  <c r="F70" i="9"/>
  <c r="G69" i="9"/>
  <c r="N69" i="9" s="1"/>
  <c r="O69" i="9" s="1"/>
  <c r="F69" i="9"/>
  <c r="G68" i="9"/>
  <c r="N68" i="9" s="1"/>
  <c r="O68" i="9" s="1"/>
  <c r="F68" i="9"/>
  <c r="G67" i="9"/>
  <c r="N67" i="9" s="1"/>
  <c r="O67" i="9" s="1"/>
  <c r="R23" i="9" s="1"/>
  <c r="F67" i="9"/>
  <c r="G66" i="9"/>
  <c r="N66" i="9" s="1"/>
  <c r="O66" i="9" s="1"/>
  <c r="F66" i="9"/>
  <c r="G65" i="9"/>
  <c r="N65" i="9" s="1"/>
  <c r="O65" i="9" s="1"/>
  <c r="F65" i="9"/>
  <c r="G64" i="9"/>
  <c r="N64" i="9" s="1"/>
  <c r="F64" i="9"/>
  <c r="G63" i="9"/>
  <c r="N63" i="9" s="1"/>
  <c r="F63" i="9"/>
  <c r="G62" i="9"/>
  <c r="N62" i="9" s="1"/>
  <c r="O62" i="9" s="1"/>
  <c r="F62" i="9"/>
  <c r="G61" i="9"/>
  <c r="N61" i="9" s="1"/>
  <c r="F61" i="9"/>
  <c r="G60" i="9"/>
  <c r="N60" i="9" s="1"/>
  <c r="F60" i="9"/>
  <c r="G59" i="9"/>
  <c r="N59" i="9" s="1"/>
  <c r="O59" i="9" s="1"/>
  <c r="F59" i="9"/>
  <c r="G58" i="9"/>
  <c r="N58" i="9" s="1"/>
  <c r="F58" i="9"/>
  <c r="G57" i="9"/>
  <c r="N57" i="9" s="1"/>
  <c r="F57" i="9"/>
  <c r="G56" i="9"/>
  <c r="N56" i="9" s="1"/>
  <c r="O56" i="9" s="1"/>
  <c r="F56" i="9"/>
  <c r="G55" i="9"/>
  <c r="N55" i="9" s="1"/>
  <c r="F55" i="9"/>
  <c r="G54" i="9"/>
  <c r="N54" i="9" s="1"/>
  <c r="F54" i="9"/>
  <c r="G53" i="9"/>
  <c r="N53" i="9" s="1"/>
  <c r="O53" i="9" s="1"/>
  <c r="F53" i="9"/>
  <c r="G52" i="9"/>
  <c r="N52" i="9" s="1"/>
  <c r="F52" i="9"/>
  <c r="G51" i="9"/>
  <c r="N51" i="9" s="1"/>
  <c r="F51" i="9"/>
  <c r="G50" i="9"/>
  <c r="N50" i="9" s="1"/>
  <c r="O50" i="9" s="1"/>
  <c r="F50" i="9"/>
  <c r="G49" i="9"/>
  <c r="N49" i="9" s="1"/>
  <c r="F49" i="9"/>
  <c r="G48" i="9"/>
  <c r="N48" i="9" s="1"/>
  <c r="F48" i="9"/>
  <c r="G47" i="9"/>
  <c r="N47" i="9" s="1"/>
  <c r="O47" i="9" s="1"/>
  <c r="F47" i="9"/>
  <c r="G46" i="9"/>
  <c r="N46" i="9" s="1"/>
  <c r="F46" i="9"/>
  <c r="G45" i="9"/>
  <c r="N45" i="9" s="1"/>
  <c r="F45" i="9"/>
  <c r="G44" i="9"/>
  <c r="N44" i="9" s="1"/>
  <c r="O44" i="9" s="1"/>
  <c r="F44" i="9"/>
  <c r="G43" i="9"/>
  <c r="N43" i="9" s="1"/>
  <c r="F43" i="9"/>
  <c r="G42" i="9"/>
  <c r="N42" i="9" s="1"/>
  <c r="F42" i="9"/>
  <c r="G41" i="9"/>
  <c r="N41" i="9" s="1"/>
  <c r="O41" i="9" s="1"/>
  <c r="F41" i="9"/>
  <c r="G40" i="9"/>
  <c r="N40" i="9" s="1"/>
  <c r="F40" i="9"/>
  <c r="G39" i="9"/>
  <c r="N39" i="9" s="1"/>
  <c r="F39" i="9"/>
  <c r="G38" i="9"/>
  <c r="N38" i="9" s="1"/>
  <c r="O38" i="9" s="1"/>
  <c r="F38" i="9"/>
  <c r="G37" i="9"/>
  <c r="N37" i="9" s="1"/>
  <c r="F37" i="9"/>
  <c r="G36" i="9"/>
  <c r="N36" i="9" s="1"/>
  <c r="F36" i="9"/>
  <c r="G35" i="9"/>
  <c r="N35" i="9" s="1"/>
  <c r="O35" i="9" s="1"/>
  <c r="F35" i="9"/>
  <c r="G34" i="9"/>
  <c r="N34" i="9" s="1"/>
  <c r="F34" i="9"/>
  <c r="G33" i="9"/>
  <c r="N33" i="9" s="1"/>
  <c r="F33" i="9"/>
  <c r="G32" i="9"/>
  <c r="N32" i="9" s="1"/>
  <c r="O32" i="9" s="1"/>
  <c r="F32" i="9"/>
  <c r="G31" i="9"/>
  <c r="N31" i="9" s="1"/>
  <c r="F31" i="9"/>
  <c r="G30" i="9"/>
  <c r="N30" i="9" s="1"/>
  <c r="F30" i="9"/>
  <c r="G29" i="9"/>
  <c r="N29" i="9" s="1"/>
  <c r="O29" i="9" s="1"/>
  <c r="F29" i="9"/>
  <c r="G28" i="9"/>
  <c r="N28" i="9" s="1"/>
  <c r="F28" i="9"/>
  <c r="G27" i="9"/>
  <c r="N27" i="9" s="1"/>
  <c r="F27" i="9"/>
  <c r="G26" i="9"/>
  <c r="N26" i="9" s="1"/>
  <c r="O26" i="9" s="1"/>
  <c r="F26" i="9"/>
  <c r="T25" i="9"/>
  <c r="S25" i="9"/>
  <c r="G25" i="9"/>
  <c r="N25" i="9" s="1"/>
  <c r="F25" i="9"/>
  <c r="T24" i="9"/>
  <c r="S24" i="9"/>
  <c r="G24" i="9"/>
  <c r="N24" i="9" s="1"/>
  <c r="F24" i="9"/>
  <c r="T23" i="9"/>
  <c r="S23" i="9"/>
  <c r="G23" i="9"/>
  <c r="N23" i="9" s="1"/>
  <c r="O23" i="9" s="1"/>
  <c r="F23" i="9"/>
  <c r="T22" i="9"/>
  <c r="S22" i="9"/>
  <c r="G22" i="9"/>
  <c r="N22" i="9" s="1"/>
  <c r="F22" i="9"/>
  <c r="T21" i="9"/>
  <c r="S21" i="9"/>
  <c r="G21" i="9"/>
  <c r="N21" i="9" s="1"/>
  <c r="F21" i="9"/>
  <c r="T20" i="9"/>
  <c r="S20" i="9"/>
  <c r="G20" i="9"/>
  <c r="N20" i="9" s="1"/>
  <c r="O20" i="9" s="1"/>
  <c r="F20" i="9"/>
  <c r="T19" i="9"/>
  <c r="S19" i="9"/>
  <c r="G19" i="9"/>
  <c r="N19" i="9" s="1"/>
  <c r="F19" i="9"/>
  <c r="T18" i="9"/>
  <c r="S18" i="9"/>
  <c r="G18" i="9"/>
  <c r="N18" i="9" s="1"/>
  <c r="F18" i="9"/>
  <c r="T17" i="9"/>
  <c r="S17" i="9"/>
  <c r="G17" i="9"/>
  <c r="N17" i="9" s="1"/>
  <c r="O17" i="9" s="1"/>
  <c r="F17" i="9"/>
  <c r="T16" i="9"/>
  <c r="S16" i="9"/>
  <c r="G16" i="9"/>
  <c r="N16" i="9" s="1"/>
  <c r="F16" i="9"/>
  <c r="T15" i="9"/>
  <c r="S15" i="9"/>
  <c r="G15" i="9"/>
  <c r="N15" i="9" s="1"/>
  <c r="F15" i="9"/>
  <c r="T14" i="9"/>
  <c r="S14" i="9"/>
  <c r="G14" i="9"/>
  <c r="N14" i="9" s="1"/>
  <c r="O14" i="9" s="1"/>
  <c r="F14" i="9"/>
  <c r="T13" i="9"/>
  <c r="S13" i="9"/>
  <c r="G13" i="9"/>
  <c r="N13" i="9" s="1"/>
  <c r="F13" i="9"/>
  <c r="T12" i="9"/>
  <c r="S12" i="9"/>
  <c r="G12" i="9"/>
  <c r="N12" i="9" s="1"/>
  <c r="F12" i="9"/>
  <c r="T11" i="9"/>
  <c r="S11" i="9"/>
  <c r="G11" i="9"/>
  <c r="N11" i="9" s="1"/>
  <c r="O11" i="9" s="1"/>
  <c r="F11" i="9"/>
  <c r="T10" i="9"/>
  <c r="S10" i="9"/>
  <c r="G10" i="9"/>
  <c r="N10" i="9" s="1"/>
  <c r="F10" i="9"/>
  <c r="T9" i="9"/>
  <c r="S9" i="9"/>
  <c r="G9" i="9"/>
  <c r="N9" i="9" s="1"/>
  <c r="F9" i="9"/>
  <c r="T8" i="9"/>
  <c r="S8" i="9"/>
  <c r="G8" i="9"/>
  <c r="N8" i="9" s="1"/>
  <c r="O8" i="9" s="1"/>
  <c r="F8" i="9"/>
  <c r="T7" i="9"/>
  <c r="S7" i="9"/>
  <c r="G7" i="9"/>
  <c r="N7" i="9" s="1"/>
  <c r="F7" i="9"/>
  <c r="T6" i="9"/>
  <c r="S6" i="9"/>
  <c r="G6" i="9"/>
  <c r="N6" i="9" s="1"/>
  <c r="F6" i="9"/>
  <c r="T5" i="9"/>
  <c r="S5" i="9"/>
  <c r="G5" i="9"/>
  <c r="N5" i="9" s="1"/>
  <c r="O5" i="9" s="1"/>
  <c r="F5" i="9"/>
  <c r="T4" i="9"/>
  <c r="S4" i="9"/>
  <c r="G4" i="9"/>
  <c r="N4" i="9" s="1"/>
  <c r="F4" i="9"/>
  <c r="T3" i="9"/>
  <c r="S3" i="9"/>
  <c r="G3" i="9"/>
  <c r="N3" i="9" s="1"/>
  <c r="F3" i="9"/>
  <c r="T2" i="9"/>
  <c r="S2" i="9"/>
  <c r="G2" i="9"/>
  <c r="N2" i="9" s="1"/>
  <c r="O2" i="9" s="1"/>
  <c r="F2" i="9"/>
  <c r="G73" i="8"/>
  <c r="N73" i="8" s="1"/>
  <c r="O73" i="8" s="1"/>
  <c r="R25" i="8" s="1"/>
  <c r="F73" i="8"/>
  <c r="G72" i="8"/>
  <c r="N72" i="8" s="1"/>
  <c r="O72" i="8" s="1"/>
  <c r="F72" i="8"/>
  <c r="G71" i="8"/>
  <c r="N71" i="8" s="1"/>
  <c r="O71" i="8" s="1"/>
  <c r="F71" i="8"/>
  <c r="G70" i="8"/>
  <c r="N70" i="8" s="1"/>
  <c r="O70" i="8" s="1"/>
  <c r="R24" i="8" s="1"/>
  <c r="F70" i="8"/>
  <c r="G69" i="8"/>
  <c r="N69" i="8" s="1"/>
  <c r="O69" i="8" s="1"/>
  <c r="F69" i="8"/>
  <c r="G68" i="8"/>
  <c r="N68" i="8" s="1"/>
  <c r="O68" i="8" s="1"/>
  <c r="F68" i="8"/>
  <c r="G67" i="8"/>
  <c r="N67" i="8" s="1"/>
  <c r="O67" i="8" s="1"/>
  <c r="R23" i="8" s="1"/>
  <c r="F67" i="8"/>
  <c r="G66" i="8"/>
  <c r="N66" i="8" s="1"/>
  <c r="O66" i="8" s="1"/>
  <c r="F66" i="8"/>
  <c r="G65" i="8"/>
  <c r="N65" i="8" s="1"/>
  <c r="O65" i="8" s="1"/>
  <c r="F65" i="8"/>
  <c r="G64" i="8"/>
  <c r="N64" i="8" s="1"/>
  <c r="F64" i="8"/>
  <c r="G63" i="8"/>
  <c r="N63" i="8" s="1"/>
  <c r="F63" i="8"/>
  <c r="G62" i="8"/>
  <c r="N62" i="8" s="1"/>
  <c r="O62" i="8" s="1"/>
  <c r="F62" i="8"/>
  <c r="G61" i="8"/>
  <c r="N61" i="8" s="1"/>
  <c r="F61" i="8"/>
  <c r="G60" i="8"/>
  <c r="N60" i="8" s="1"/>
  <c r="F60" i="8"/>
  <c r="G59" i="8"/>
  <c r="N59" i="8" s="1"/>
  <c r="O59" i="8" s="1"/>
  <c r="F59" i="8"/>
  <c r="G58" i="8"/>
  <c r="N58" i="8" s="1"/>
  <c r="F58" i="8"/>
  <c r="G57" i="8"/>
  <c r="N57" i="8" s="1"/>
  <c r="F57" i="8"/>
  <c r="G56" i="8"/>
  <c r="N56" i="8" s="1"/>
  <c r="O56" i="8" s="1"/>
  <c r="F56" i="8"/>
  <c r="G55" i="8"/>
  <c r="N55" i="8" s="1"/>
  <c r="F55" i="8"/>
  <c r="G54" i="8"/>
  <c r="N54" i="8" s="1"/>
  <c r="F54" i="8"/>
  <c r="G53" i="8"/>
  <c r="N53" i="8" s="1"/>
  <c r="O53" i="8" s="1"/>
  <c r="F53" i="8"/>
  <c r="G52" i="8"/>
  <c r="N52" i="8" s="1"/>
  <c r="F52" i="8"/>
  <c r="G51" i="8"/>
  <c r="N51" i="8" s="1"/>
  <c r="F51" i="8"/>
  <c r="G50" i="8"/>
  <c r="N50" i="8" s="1"/>
  <c r="O50" i="8" s="1"/>
  <c r="F50" i="8"/>
  <c r="G49" i="8"/>
  <c r="N49" i="8" s="1"/>
  <c r="F49" i="8"/>
  <c r="G48" i="8"/>
  <c r="N48" i="8" s="1"/>
  <c r="F48" i="8"/>
  <c r="G47" i="8"/>
  <c r="N47" i="8" s="1"/>
  <c r="O47" i="8" s="1"/>
  <c r="F47" i="8"/>
  <c r="G46" i="8"/>
  <c r="N46" i="8" s="1"/>
  <c r="F46" i="8"/>
  <c r="G45" i="8"/>
  <c r="N45" i="8" s="1"/>
  <c r="F45" i="8"/>
  <c r="G44" i="8"/>
  <c r="N44" i="8" s="1"/>
  <c r="O44" i="8" s="1"/>
  <c r="F44" i="8"/>
  <c r="G43" i="8"/>
  <c r="N43" i="8" s="1"/>
  <c r="F43" i="8"/>
  <c r="G42" i="8"/>
  <c r="N42" i="8" s="1"/>
  <c r="F42" i="8"/>
  <c r="G41" i="8"/>
  <c r="N41" i="8" s="1"/>
  <c r="O41" i="8" s="1"/>
  <c r="F41" i="8"/>
  <c r="G40" i="8"/>
  <c r="N40" i="8" s="1"/>
  <c r="F40" i="8"/>
  <c r="G39" i="8"/>
  <c r="N39" i="8" s="1"/>
  <c r="F39" i="8"/>
  <c r="G38" i="8"/>
  <c r="N38" i="8" s="1"/>
  <c r="O38" i="8" s="1"/>
  <c r="F38" i="8"/>
  <c r="G37" i="8"/>
  <c r="N37" i="8" s="1"/>
  <c r="F37" i="8"/>
  <c r="G36" i="8"/>
  <c r="N36" i="8" s="1"/>
  <c r="F36" i="8"/>
  <c r="G35" i="8"/>
  <c r="N35" i="8" s="1"/>
  <c r="O35" i="8" s="1"/>
  <c r="F35" i="8"/>
  <c r="G34" i="8"/>
  <c r="N34" i="8" s="1"/>
  <c r="F34" i="8"/>
  <c r="G33" i="8"/>
  <c r="N33" i="8" s="1"/>
  <c r="F33" i="8"/>
  <c r="G32" i="8"/>
  <c r="N32" i="8" s="1"/>
  <c r="O32" i="8" s="1"/>
  <c r="F32" i="8"/>
  <c r="G31" i="8"/>
  <c r="N31" i="8" s="1"/>
  <c r="F31" i="8"/>
  <c r="G30" i="8"/>
  <c r="N30" i="8" s="1"/>
  <c r="F30" i="8"/>
  <c r="G29" i="8"/>
  <c r="N29" i="8" s="1"/>
  <c r="O29" i="8" s="1"/>
  <c r="F29" i="8"/>
  <c r="G28" i="8"/>
  <c r="N28" i="8" s="1"/>
  <c r="F28" i="8"/>
  <c r="G27" i="8"/>
  <c r="N27" i="8" s="1"/>
  <c r="F27" i="8"/>
  <c r="G26" i="8"/>
  <c r="N26" i="8" s="1"/>
  <c r="O26" i="8" s="1"/>
  <c r="F26" i="8"/>
  <c r="T25" i="8"/>
  <c r="S25" i="8"/>
  <c r="G25" i="8"/>
  <c r="N25" i="8" s="1"/>
  <c r="F25" i="8"/>
  <c r="T24" i="8"/>
  <c r="S24" i="8"/>
  <c r="G24" i="8"/>
  <c r="N24" i="8" s="1"/>
  <c r="F24" i="8"/>
  <c r="T23" i="8"/>
  <c r="S23" i="8"/>
  <c r="G23" i="8"/>
  <c r="N23" i="8" s="1"/>
  <c r="O23" i="8" s="1"/>
  <c r="F23" i="8"/>
  <c r="T22" i="8"/>
  <c r="S22" i="8"/>
  <c r="G22" i="8"/>
  <c r="N22" i="8" s="1"/>
  <c r="F22" i="8"/>
  <c r="T21" i="8"/>
  <c r="S21" i="8"/>
  <c r="G21" i="8"/>
  <c r="N21" i="8" s="1"/>
  <c r="F21" i="8"/>
  <c r="T20" i="8"/>
  <c r="S20" i="8"/>
  <c r="G20" i="8"/>
  <c r="N20" i="8" s="1"/>
  <c r="O20" i="8" s="1"/>
  <c r="F20" i="8"/>
  <c r="T19" i="8"/>
  <c r="S19" i="8"/>
  <c r="G19" i="8"/>
  <c r="N19" i="8" s="1"/>
  <c r="F19" i="8"/>
  <c r="T18" i="8"/>
  <c r="S18" i="8"/>
  <c r="G18" i="8"/>
  <c r="N18" i="8" s="1"/>
  <c r="F18" i="8"/>
  <c r="T17" i="8"/>
  <c r="S17" i="8"/>
  <c r="G17" i="8"/>
  <c r="N17" i="8" s="1"/>
  <c r="O17" i="8" s="1"/>
  <c r="F17" i="8"/>
  <c r="T16" i="8"/>
  <c r="S16" i="8"/>
  <c r="G16" i="8"/>
  <c r="N16" i="8" s="1"/>
  <c r="F16" i="8"/>
  <c r="T15" i="8"/>
  <c r="S15" i="8"/>
  <c r="G15" i="8"/>
  <c r="N15" i="8" s="1"/>
  <c r="F15" i="8"/>
  <c r="T14" i="8"/>
  <c r="S14" i="8"/>
  <c r="G14" i="8"/>
  <c r="N14" i="8" s="1"/>
  <c r="O14" i="8" s="1"/>
  <c r="F14" i="8"/>
  <c r="T13" i="8"/>
  <c r="S13" i="8"/>
  <c r="G13" i="8"/>
  <c r="N13" i="8" s="1"/>
  <c r="F13" i="8"/>
  <c r="T12" i="8"/>
  <c r="S12" i="8"/>
  <c r="G12" i="8"/>
  <c r="N12" i="8" s="1"/>
  <c r="F12" i="8"/>
  <c r="T11" i="8"/>
  <c r="S11" i="8"/>
  <c r="G11" i="8"/>
  <c r="N11" i="8" s="1"/>
  <c r="O11" i="8" s="1"/>
  <c r="F11" i="8"/>
  <c r="T10" i="8"/>
  <c r="S10" i="8"/>
  <c r="G10" i="8"/>
  <c r="N10" i="8" s="1"/>
  <c r="F10" i="8"/>
  <c r="T9" i="8"/>
  <c r="S9" i="8"/>
  <c r="G9" i="8"/>
  <c r="N9" i="8" s="1"/>
  <c r="F9" i="8"/>
  <c r="T8" i="8"/>
  <c r="S8" i="8"/>
  <c r="G8" i="8"/>
  <c r="N8" i="8" s="1"/>
  <c r="O8" i="8" s="1"/>
  <c r="F8" i="8"/>
  <c r="T7" i="8"/>
  <c r="S7" i="8"/>
  <c r="G7" i="8"/>
  <c r="N7" i="8" s="1"/>
  <c r="F7" i="8"/>
  <c r="T6" i="8"/>
  <c r="S6" i="8"/>
  <c r="G6" i="8"/>
  <c r="N6" i="8" s="1"/>
  <c r="F6" i="8"/>
  <c r="T5" i="8"/>
  <c r="S5" i="8"/>
  <c r="G5" i="8"/>
  <c r="N5" i="8" s="1"/>
  <c r="O5" i="8" s="1"/>
  <c r="F5" i="8"/>
  <c r="T4" i="8"/>
  <c r="S4" i="8"/>
  <c r="G4" i="8"/>
  <c r="N4" i="8" s="1"/>
  <c r="F4" i="8"/>
  <c r="T3" i="8"/>
  <c r="S3" i="8"/>
  <c r="G3" i="8"/>
  <c r="N3" i="8" s="1"/>
  <c r="F3" i="8"/>
  <c r="T2" i="8"/>
  <c r="S2" i="8"/>
  <c r="G2" i="8"/>
  <c r="N2" i="8" s="1"/>
  <c r="O2" i="8" s="1"/>
  <c r="F2" i="8"/>
  <c r="G97" i="7"/>
  <c r="N97" i="7" s="1"/>
  <c r="F97" i="7"/>
  <c r="G96" i="7"/>
  <c r="N96" i="7" s="1"/>
  <c r="F96" i="7"/>
  <c r="G95" i="7"/>
  <c r="N95" i="7" s="1"/>
  <c r="F95" i="7"/>
  <c r="G94" i="7"/>
  <c r="N94" i="7" s="1"/>
  <c r="O94" i="7" s="1"/>
  <c r="F94" i="7"/>
  <c r="G93" i="7"/>
  <c r="N93" i="7" s="1"/>
  <c r="O93" i="7" s="1"/>
  <c r="R24" i="7" s="1"/>
  <c r="F93" i="7"/>
  <c r="G92" i="7"/>
  <c r="N92" i="7" s="1"/>
  <c r="O92" i="7" s="1"/>
  <c r="F92" i="7"/>
  <c r="G91" i="7"/>
  <c r="N91" i="7" s="1"/>
  <c r="F91" i="7"/>
  <c r="G90" i="7"/>
  <c r="N90" i="7" s="1"/>
  <c r="O90" i="7" s="1"/>
  <c r="F90" i="7"/>
  <c r="G89" i="7"/>
  <c r="N89" i="7" s="1"/>
  <c r="O89" i="7" s="1"/>
  <c r="R23" i="7" s="1"/>
  <c r="F89" i="7"/>
  <c r="G88" i="7"/>
  <c r="N88" i="7" s="1"/>
  <c r="O88" i="7" s="1"/>
  <c r="F88" i="7"/>
  <c r="G87" i="7"/>
  <c r="N87" i="7" s="1"/>
  <c r="F87" i="7"/>
  <c r="G86" i="7"/>
  <c r="N86" i="7" s="1"/>
  <c r="O86" i="7" s="1"/>
  <c r="F86" i="7"/>
  <c r="G85" i="7"/>
  <c r="N85" i="7" s="1"/>
  <c r="F85" i="7"/>
  <c r="G84" i="7"/>
  <c r="N84" i="7" s="1"/>
  <c r="F84" i="7"/>
  <c r="G83" i="7"/>
  <c r="N83" i="7" s="1"/>
  <c r="F83" i="7"/>
  <c r="G82" i="7"/>
  <c r="N82" i="7" s="1"/>
  <c r="O82" i="7" s="1"/>
  <c r="F82" i="7"/>
  <c r="G81" i="7"/>
  <c r="N81" i="7" s="1"/>
  <c r="F81" i="7"/>
  <c r="G80" i="7"/>
  <c r="N80" i="7" s="1"/>
  <c r="F80" i="7"/>
  <c r="G79" i="7"/>
  <c r="N79" i="7" s="1"/>
  <c r="F79" i="7"/>
  <c r="G78" i="7"/>
  <c r="N78" i="7" s="1"/>
  <c r="O78" i="7" s="1"/>
  <c r="F78" i="7"/>
  <c r="G77" i="7"/>
  <c r="N77" i="7" s="1"/>
  <c r="F77" i="7"/>
  <c r="G76" i="7"/>
  <c r="N76" i="7" s="1"/>
  <c r="F76" i="7"/>
  <c r="G75" i="7"/>
  <c r="N75" i="7" s="1"/>
  <c r="F75" i="7"/>
  <c r="G74" i="7"/>
  <c r="N74" i="7" s="1"/>
  <c r="O74" i="7" s="1"/>
  <c r="F74" i="7"/>
  <c r="G73" i="7"/>
  <c r="N73" i="7" s="1"/>
  <c r="F73" i="7"/>
  <c r="G72" i="7"/>
  <c r="N72" i="7" s="1"/>
  <c r="F72" i="7"/>
  <c r="G71" i="7"/>
  <c r="N71" i="7" s="1"/>
  <c r="F71" i="7"/>
  <c r="G70" i="7"/>
  <c r="N70" i="7" s="1"/>
  <c r="O70" i="7" s="1"/>
  <c r="F70" i="7"/>
  <c r="G69" i="7"/>
  <c r="N69" i="7" s="1"/>
  <c r="F69" i="7"/>
  <c r="G68" i="7"/>
  <c r="N68" i="7" s="1"/>
  <c r="F68" i="7"/>
  <c r="G67" i="7"/>
  <c r="N67" i="7" s="1"/>
  <c r="F67" i="7"/>
  <c r="G66" i="7"/>
  <c r="N66" i="7" s="1"/>
  <c r="O66" i="7" s="1"/>
  <c r="F66" i="7"/>
  <c r="G65" i="7"/>
  <c r="N65" i="7" s="1"/>
  <c r="F65" i="7"/>
  <c r="G64" i="7"/>
  <c r="N64" i="7" s="1"/>
  <c r="F64" i="7"/>
  <c r="G63" i="7"/>
  <c r="N63" i="7" s="1"/>
  <c r="F63" i="7"/>
  <c r="G62" i="7"/>
  <c r="N62" i="7" s="1"/>
  <c r="O62" i="7" s="1"/>
  <c r="F62" i="7"/>
  <c r="G61" i="7"/>
  <c r="N61" i="7" s="1"/>
  <c r="F61" i="7"/>
  <c r="G60" i="7"/>
  <c r="N60" i="7" s="1"/>
  <c r="F60" i="7"/>
  <c r="G59" i="7"/>
  <c r="N59" i="7" s="1"/>
  <c r="F59" i="7"/>
  <c r="G58" i="7"/>
  <c r="N58" i="7" s="1"/>
  <c r="O58" i="7" s="1"/>
  <c r="F58" i="7"/>
  <c r="G57" i="7"/>
  <c r="N57" i="7" s="1"/>
  <c r="F57" i="7"/>
  <c r="G56" i="7"/>
  <c r="N56" i="7" s="1"/>
  <c r="F56" i="7"/>
  <c r="G55" i="7"/>
  <c r="N55" i="7" s="1"/>
  <c r="F55" i="7"/>
  <c r="G54" i="7"/>
  <c r="N54" i="7" s="1"/>
  <c r="O54" i="7" s="1"/>
  <c r="F54" i="7"/>
  <c r="G53" i="7"/>
  <c r="N53" i="7" s="1"/>
  <c r="F53" i="7"/>
  <c r="G52" i="7"/>
  <c r="N52" i="7" s="1"/>
  <c r="F52" i="7"/>
  <c r="G51" i="7"/>
  <c r="N51" i="7" s="1"/>
  <c r="F51" i="7"/>
  <c r="G50" i="7"/>
  <c r="N50" i="7" s="1"/>
  <c r="O50" i="7" s="1"/>
  <c r="F50" i="7"/>
  <c r="G49" i="7"/>
  <c r="N49" i="7" s="1"/>
  <c r="F49" i="7"/>
  <c r="G48" i="7"/>
  <c r="N48" i="7" s="1"/>
  <c r="F48" i="7"/>
  <c r="G47" i="7"/>
  <c r="N47" i="7" s="1"/>
  <c r="F47" i="7"/>
  <c r="G46" i="7"/>
  <c r="N46" i="7" s="1"/>
  <c r="O46" i="7" s="1"/>
  <c r="F46" i="7"/>
  <c r="G45" i="7"/>
  <c r="N45" i="7" s="1"/>
  <c r="F45" i="7"/>
  <c r="G44" i="7"/>
  <c r="N44" i="7" s="1"/>
  <c r="F44" i="7"/>
  <c r="G43" i="7"/>
  <c r="N43" i="7" s="1"/>
  <c r="F43" i="7"/>
  <c r="G42" i="7"/>
  <c r="N42" i="7" s="1"/>
  <c r="O42" i="7" s="1"/>
  <c r="F42" i="7"/>
  <c r="G41" i="7"/>
  <c r="N41" i="7" s="1"/>
  <c r="F41" i="7"/>
  <c r="G40" i="7"/>
  <c r="N40" i="7" s="1"/>
  <c r="F40" i="7"/>
  <c r="G39" i="7"/>
  <c r="N39" i="7" s="1"/>
  <c r="F39" i="7"/>
  <c r="G38" i="7"/>
  <c r="N38" i="7" s="1"/>
  <c r="O38" i="7" s="1"/>
  <c r="F38" i="7"/>
  <c r="G37" i="7"/>
  <c r="N37" i="7" s="1"/>
  <c r="F37" i="7"/>
  <c r="G36" i="7"/>
  <c r="N36" i="7" s="1"/>
  <c r="F36" i="7"/>
  <c r="G35" i="7"/>
  <c r="N35" i="7" s="1"/>
  <c r="F35" i="7"/>
  <c r="G34" i="7"/>
  <c r="N34" i="7" s="1"/>
  <c r="O34" i="7" s="1"/>
  <c r="F34" i="7"/>
  <c r="G33" i="7"/>
  <c r="N33" i="7" s="1"/>
  <c r="F33" i="7"/>
  <c r="G32" i="7"/>
  <c r="N32" i="7" s="1"/>
  <c r="F32" i="7"/>
  <c r="G31" i="7"/>
  <c r="N31" i="7" s="1"/>
  <c r="F31" i="7"/>
  <c r="G30" i="7"/>
  <c r="N30" i="7" s="1"/>
  <c r="O30" i="7" s="1"/>
  <c r="F30" i="7"/>
  <c r="G29" i="7"/>
  <c r="N29" i="7" s="1"/>
  <c r="F29" i="7"/>
  <c r="G28" i="7"/>
  <c r="N28" i="7" s="1"/>
  <c r="F28" i="7"/>
  <c r="G27" i="7"/>
  <c r="N27" i="7" s="1"/>
  <c r="F27" i="7"/>
  <c r="G26" i="7"/>
  <c r="N26" i="7" s="1"/>
  <c r="O26" i="7" s="1"/>
  <c r="F26" i="7"/>
  <c r="T25" i="7"/>
  <c r="S25" i="7"/>
  <c r="G25" i="7"/>
  <c r="N25" i="7" s="1"/>
  <c r="F25" i="7"/>
  <c r="T24" i="7"/>
  <c r="S24" i="7"/>
  <c r="G24" i="7"/>
  <c r="N24" i="7" s="1"/>
  <c r="F24" i="7"/>
  <c r="T23" i="7"/>
  <c r="S23" i="7"/>
  <c r="G23" i="7"/>
  <c r="N23" i="7" s="1"/>
  <c r="F23" i="7"/>
  <c r="T22" i="7"/>
  <c r="S22" i="7"/>
  <c r="G22" i="7"/>
  <c r="N22" i="7" s="1"/>
  <c r="O22" i="7" s="1"/>
  <c r="F22" i="7"/>
  <c r="T21" i="7"/>
  <c r="S21" i="7"/>
  <c r="G21" i="7"/>
  <c r="N21" i="7" s="1"/>
  <c r="F21" i="7"/>
  <c r="T20" i="7"/>
  <c r="S20" i="7"/>
  <c r="G20" i="7"/>
  <c r="N20" i="7" s="1"/>
  <c r="F20" i="7"/>
  <c r="T19" i="7"/>
  <c r="S19" i="7"/>
  <c r="G19" i="7"/>
  <c r="N19" i="7" s="1"/>
  <c r="F19" i="7"/>
  <c r="T18" i="7"/>
  <c r="S18" i="7"/>
  <c r="G18" i="7"/>
  <c r="N18" i="7" s="1"/>
  <c r="O18" i="7" s="1"/>
  <c r="F18" i="7"/>
  <c r="T17" i="7"/>
  <c r="S17" i="7"/>
  <c r="G17" i="7"/>
  <c r="N17" i="7" s="1"/>
  <c r="F17" i="7"/>
  <c r="T16" i="7"/>
  <c r="S16" i="7"/>
  <c r="G16" i="7"/>
  <c r="N16" i="7" s="1"/>
  <c r="F16" i="7"/>
  <c r="T15" i="7"/>
  <c r="S15" i="7"/>
  <c r="G15" i="7"/>
  <c r="N15" i="7" s="1"/>
  <c r="F15" i="7"/>
  <c r="T14" i="7"/>
  <c r="S14" i="7"/>
  <c r="G14" i="7"/>
  <c r="N14" i="7" s="1"/>
  <c r="O14" i="7" s="1"/>
  <c r="F14" i="7"/>
  <c r="T13" i="7"/>
  <c r="S13" i="7"/>
  <c r="G13" i="7"/>
  <c r="N13" i="7" s="1"/>
  <c r="F13" i="7"/>
  <c r="T12" i="7"/>
  <c r="S12" i="7"/>
  <c r="G12" i="7"/>
  <c r="N12" i="7" s="1"/>
  <c r="F12" i="7"/>
  <c r="T11" i="7"/>
  <c r="S11" i="7"/>
  <c r="G11" i="7"/>
  <c r="N11" i="7" s="1"/>
  <c r="F11" i="7"/>
  <c r="T10" i="7"/>
  <c r="S10" i="7"/>
  <c r="G10" i="7"/>
  <c r="N10" i="7" s="1"/>
  <c r="O10" i="7" s="1"/>
  <c r="F10" i="7"/>
  <c r="T9" i="7"/>
  <c r="S9" i="7"/>
  <c r="G9" i="7"/>
  <c r="N9" i="7" s="1"/>
  <c r="F9" i="7"/>
  <c r="T8" i="7"/>
  <c r="S8" i="7"/>
  <c r="G8" i="7"/>
  <c r="N8" i="7" s="1"/>
  <c r="F8" i="7"/>
  <c r="T7" i="7"/>
  <c r="S7" i="7"/>
  <c r="G7" i="7"/>
  <c r="N7" i="7" s="1"/>
  <c r="F7" i="7"/>
  <c r="T6" i="7"/>
  <c r="S6" i="7"/>
  <c r="G6" i="7"/>
  <c r="N6" i="7" s="1"/>
  <c r="O6" i="7" s="1"/>
  <c r="F6" i="7"/>
  <c r="T5" i="7"/>
  <c r="S5" i="7"/>
  <c r="G5" i="7"/>
  <c r="N5" i="7" s="1"/>
  <c r="F5" i="7"/>
  <c r="T4" i="7"/>
  <c r="S4" i="7"/>
  <c r="G4" i="7"/>
  <c r="N4" i="7" s="1"/>
  <c r="F4" i="7"/>
  <c r="T3" i="7"/>
  <c r="S3" i="7"/>
  <c r="G3" i="7"/>
  <c r="N3" i="7" s="1"/>
  <c r="F3" i="7"/>
  <c r="T2" i="7"/>
  <c r="S2" i="7"/>
  <c r="G2" i="7"/>
  <c r="N2" i="7" s="1"/>
  <c r="O2" i="7" s="1"/>
  <c r="F2" i="7"/>
  <c r="G97" i="6"/>
  <c r="N97" i="6" s="1"/>
  <c r="F97" i="6"/>
  <c r="G96" i="6"/>
  <c r="N96" i="6" s="1"/>
  <c r="F96" i="6"/>
  <c r="G95" i="6"/>
  <c r="N95" i="6" s="1"/>
  <c r="O95" i="6" s="1"/>
  <c r="F95" i="6"/>
  <c r="G94" i="6"/>
  <c r="N94" i="6" s="1"/>
  <c r="O94" i="6" s="1"/>
  <c r="F94" i="6"/>
  <c r="G93" i="6"/>
  <c r="N93" i="6" s="1"/>
  <c r="O93" i="6" s="1"/>
  <c r="R24" i="6" s="1"/>
  <c r="F93" i="6"/>
  <c r="G92" i="6"/>
  <c r="N92" i="6" s="1"/>
  <c r="O92" i="6" s="1"/>
  <c r="F92" i="6"/>
  <c r="G91" i="6"/>
  <c r="N91" i="6" s="1"/>
  <c r="O91" i="6" s="1"/>
  <c r="F91" i="6"/>
  <c r="G90" i="6"/>
  <c r="N90" i="6" s="1"/>
  <c r="O90" i="6" s="1"/>
  <c r="F90" i="6"/>
  <c r="G89" i="6"/>
  <c r="N89" i="6" s="1"/>
  <c r="O89" i="6" s="1"/>
  <c r="R23" i="6" s="1"/>
  <c r="F89" i="6"/>
  <c r="G88" i="6"/>
  <c r="N88" i="6" s="1"/>
  <c r="O88" i="6" s="1"/>
  <c r="F88" i="6"/>
  <c r="G87" i="6"/>
  <c r="N87" i="6" s="1"/>
  <c r="O87" i="6" s="1"/>
  <c r="F87" i="6"/>
  <c r="G86" i="6"/>
  <c r="N86" i="6" s="1"/>
  <c r="O86" i="6" s="1"/>
  <c r="F86" i="6"/>
  <c r="G85" i="6"/>
  <c r="N85" i="6" s="1"/>
  <c r="F85" i="6"/>
  <c r="G84" i="6"/>
  <c r="N84" i="6" s="1"/>
  <c r="F84" i="6"/>
  <c r="G83" i="6"/>
  <c r="N83" i="6" s="1"/>
  <c r="F83" i="6"/>
  <c r="G82" i="6"/>
  <c r="N82" i="6" s="1"/>
  <c r="O82" i="6" s="1"/>
  <c r="F82" i="6"/>
  <c r="G81" i="6"/>
  <c r="N81" i="6" s="1"/>
  <c r="F81" i="6"/>
  <c r="G80" i="6"/>
  <c r="N80" i="6" s="1"/>
  <c r="F80" i="6"/>
  <c r="G79" i="6"/>
  <c r="N79" i="6" s="1"/>
  <c r="F79" i="6"/>
  <c r="G78" i="6"/>
  <c r="N78" i="6" s="1"/>
  <c r="O78" i="6" s="1"/>
  <c r="F78" i="6"/>
  <c r="G77" i="6"/>
  <c r="N77" i="6" s="1"/>
  <c r="F77" i="6"/>
  <c r="G76" i="6"/>
  <c r="N76" i="6" s="1"/>
  <c r="F76" i="6"/>
  <c r="G75" i="6"/>
  <c r="N75" i="6" s="1"/>
  <c r="F75" i="6"/>
  <c r="G74" i="6"/>
  <c r="N74" i="6" s="1"/>
  <c r="O74" i="6" s="1"/>
  <c r="F74" i="6"/>
  <c r="G73" i="6"/>
  <c r="N73" i="6" s="1"/>
  <c r="F73" i="6"/>
  <c r="G72" i="6"/>
  <c r="N72" i="6" s="1"/>
  <c r="F72" i="6"/>
  <c r="G71" i="6"/>
  <c r="N71" i="6" s="1"/>
  <c r="F71" i="6"/>
  <c r="G70" i="6"/>
  <c r="N70" i="6" s="1"/>
  <c r="O70" i="6" s="1"/>
  <c r="F70" i="6"/>
  <c r="G69" i="6"/>
  <c r="N69" i="6" s="1"/>
  <c r="F69" i="6"/>
  <c r="G68" i="6"/>
  <c r="N68" i="6" s="1"/>
  <c r="F68" i="6"/>
  <c r="G67" i="6"/>
  <c r="N67" i="6" s="1"/>
  <c r="F67" i="6"/>
  <c r="G66" i="6"/>
  <c r="N66" i="6" s="1"/>
  <c r="O66" i="6" s="1"/>
  <c r="F66" i="6"/>
  <c r="G65" i="6"/>
  <c r="N65" i="6" s="1"/>
  <c r="F65" i="6"/>
  <c r="G64" i="6"/>
  <c r="N64" i="6" s="1"/>
  <c r="F64" i="6"/>
  <c r="G63" i="6"/>
  <c r="N63" i="6" s="1"/>
  <c r="F63" i="6"/>
  <c r="G62" i="6"/>
  <c r="N62" i="6" s="1"/>
  <c r="O62" i="6" s="1"/>
  <c r="F62" i="6"/>
  <c r="G61" i="6"/>
  <c r="N61" i="6" s="1"/>
  <c r="F61" i="6"/>
  <c r="G60" i="6"/>
  <c r="N60" i="6" s="1"/>
  <c r="F60" i="6"/>
  <c r="G59" i="6"/>
  <c r="N59" i="6" s="1"/>
  <c r="F59" i="6"/>
  <c r="G58" i="6"/>
  <c r="N58" i="6" s="1"/>
  <c r="O58" i="6" s="1"/>
  <c r="F58" i="6"/>
  <c r="G57" i="6"/>
  <c r="N57" i="6" s="1"/>
  <c r="F57" i="6"/>
  <c r="G56" i="6"/>
  <c r="N56" i="6" s="1"/>
  <c r="F56" i="6"/>
  <c r="G55" i="6"/>
  <c r="N55" i="6" s="1"/>
  <c r="F55" i="6"/>
  <c r="G54" i="6"/>
  <c r="N54" i="6" s="1"/>
  <c r="O54" i="6" s="1"/>
  <c r="F54" i="6"/>
  <c r="G53" i="6"/>
  <c r="N53" i="6" s="1"/>
  <c r="F53" i="6"/>
  <c r="G52" i="6"/>
  <c r="N52" i="6" s="1"/>
  <c r="F52" i="6"/>
  <c r="G51" i="6"/>
  <c r="N51" i="6" s="1"/>
  <c r="F51" i="6"/>
  <c r="G50" i="6"/>
  <c r="N50" i="6" s="1"/>
  <c r="O50" i="6" s="1"/>
  <c r="F50" i="6"/>
  <c r="G49" i="6"/>
  <c r="N49" i="6" s="1"/>
  <c r="F49" i="6"/>
  <c r="G48" i="6"/>
  <c r="N48" i="6" s="1"/>
  <c r="F48" i="6"/>
  <c r="G47" i="6"/>
  <c r="N47" i="6" s="1"/>
  <c r="F47" i="6"/>
  <c r="G46" i="6"/>
  <c r="N46" i="6" s="1"/>
  <c r="O46" i="6" s="1"/>
  <c r="F46" i="6"/>
  <c r="G45" i="6"/>
  <c r="N45" i="6" s="1"/>
  <c r="F45" i="6"/>
  <c r="G44" i="6"/>
  <c r="N44" i="6" s="1"/>
  <c r="F44" i="6"/>
  <c r="G43" i="6"/>
  <c r="N43" i="6" s="1"/>
  <c r="F43" i="6"/>
  <c r="G42" i="6"/>
  <c r="N42" i="6" s="1"/>
  <c r="O42" i="6" s="1"/>
  <c r="F42" i="6"/>
  <c r="G41" i="6"/>
  <c r="N41" i="6" s="1"/>
  <c r="F41" i="6"/>
  <c r="G40" i="6"/>
  <c r="N40" i="6" s="1"/>
  <c r="F40" i="6"/>
  <c r="G39" i="6"/>
  <c r="N39" i="6" s="1"/>
  <c r="F39" i="6"/>
  <c r="G38" i="6"/>
  <c r="N38" i="6" s="1"/>
  <c r="O38" i="6" s="1"/>
  <c r="F38" i="6"/>
  <c r="G37" i="6"/>
  <c r="N37" i="6" s="1"/>
  <c r="F37" i="6"/>
  <c r="G36" i="6"/>
  <c r="N36" i="6" s="1"/>
  <c r="F36" i="6"/>
  <c r="G35" i="6"/>
  <c r="N35" i="6" s="1"/>
  <c r="F35" i="6"/>
  <c r="G34" i="6"/>
  <c r="N34" i="6" s="1"/>
  <c r="O34" i="6" s="1"/>
  <c r="F34" i="6"/>
  <c r="G33" i="6"/>
  <c r="N33" i="6" s="1"/>
  <c r="F33" i="6"/>
  <c r="G32" i="6"/>
  <c r="N32" i="6" s="1"/>
  <c r="F32" i="6"/>
  <c r="G31" i="6"/>
  <c r="N31" i="6" s="1"/>
  <c r="F31" i="6"/>
  <c r="G30" i="6"/>
  <c r="N30" i="6" s="1"/>
  <c r="O30" i="6" s="1"/>
  <c r="F30" i="6"/>
  <c r="G29" i="6"/>
  <c r="N29" i="6" s="1"/>
  <c r="F29" i="6"/>
  <c r="G28" i="6"/>
  <c r="N28" i="6" s="1"/>
  <c r="F28" i="6"/>
  <c r="G27" i="6"/>
  <c r="N27" i="6" s="1"/>
  <c r="F27" i="6"/>
  <c r="G26" i="6"/>
  <c r="N26" i="6" s="1"/>
  <c r="O26" i="6" s="1"/>
  <c r="F26" i="6"/>
  <c r="T25" i="6"/>
  <c r="S25" i="6"/>
  <c r="G25" i="6"/>
  <c r="N25" i="6" s="1"/>
  <c r="F25" i="6"/>
  <c r="T24" i="6"/>
  <c r="S24" i="6"/>
  <c r="G24" i="6"/>
  <c r="N24" i="6" s="1"/>
  <c r="F24" i="6"/>
  <c r="T23" i="6"/>
  <c r="S23" i="6"/>
  <c r="G23" i="6"/>
  <c r="N23" i="6" s="1"/>
  <c r="F23" i="6"/>
  <c r="T22" i="6"/>
  <c r="S22" i="6"/>
  <c r="G22" i="6"/>
  <c r="N22" i="6" s="1"/>
  <c r="O22" i="6" s="1"/>
  <c r="F22" i="6"/>
  <c r="T21" i="6"/>
  <c r="S21" i="6"/>
  <c r="G21" i="6"/>
  <c r="N21" i="6" s="1"/>
  <c r="F21" i="6"/>
  <c r="T20" i="6"/>
  <c r="S20" i="6"/>
  <c r="G20" i="6"/>
  <c r="N20" i="6" s="1"/>
  <c r="F20" i="6"/>
  <c r="T19" i="6"/>
  <c r="S19" i="6"/>
  <c r="G19" i="6"/>
  <c r="N19" i="6" s="1"/>
  <c r="F19" i="6"/>
  <c r="T18" i="6"/>
  <c r="S18" i="6"/>
  <c r="G18" i="6"/>
  <c r="N18" i="6" s="1"/>
  <c r="O18" i="6" s="1"/>
  <c r="F18" i="6"/>
  <c r="T17" i="6"/>
  <c r="S17" i="6"/>
  <c r="G17" i="6"/>
  <c r="N17" i="6" s="1"/>
  <c r="F17" i="6"/>
  <c r="T16" i="6"/>
  <c r="S16" i="6"/>
  <c r="G16" i="6"/>
  <c r="N16" i="6" s="1"/>
  <c r="F16" i="6"/>
  <c r="T15" i="6"/>
  <c r="S15" i="6"/>
  <c r="G15" i="6"/>
  <c r="N15" i="6" s="1"/>
  <c r="F15" i="6"/>
  <c r="T14" i="6"/>
  <c r="S14" i="6"/>
  <c r="G14" i="6"/>
  <c r="N14" i="6" s="1"/>
  <c r="O14" i="6" s="1"/>
  <c r="F14" i="6"/>
  <c r="T13" i="6"/>
  <c r="S13" i="6"/>
  <c r="G13" i="6"/>
  <c r="N13" i="6" s="1"/>
  <c r="F13" i="6"/>
  <c r="T12" i="6"/>
  <c r="S12" i="6"/>
  <c r="G12" i="6"/>
  <c r="N12" i="6" s="1"/>
  <c r="F12" i="6"/>
  <c r="T11" i="6"/>
  <c r="S11" i="6"/>
  <c r="G11" i="6"/>
  <c r="N11" i="6" s="1"/>
  <c r="F11" i="6"/>
  <c r="T10" i="6"/>
  <c r="S10" i="6"/>
  <c r="G10" i="6"/>
  <c r="N10" i="6" s="1"/>
  <c r="O10" i="6" s="1"/>
  <c r="F10" i="6"/>
  <c r="T9" i="6"/>
  <c r="S9" i="6"/>
  <c r="G9" i="6"/>
  <c r="N9" i="6" s="1"/>
  <c r="F9" i="6"/>
  <c r="T8" i="6"/>
  <c r="S8" i="6"/>
  <c r="G8" i="6"/>
  <c r="N8" i="6" s="1"/>
  <c r="F8" i="6"/>
  <c r="T7" i="6"/>
  <c r="S7" i="6"/>
  <c r="G7" i="6"/>
  <c r="N7" i="6" s="1"/>
  <c r="F7" i="6"/>
  <c r="T6" i="6"/>
  <c r="S6" i="6"/>
  <c r="G6" i="6"/>
  <c r="N6" i="6" s="1"/>
  <c r="O6" i="6" s="1"/>
  <c r="F6" i="6"/>
  <c r="T5" i="6"/>
  <c r="S5" i="6"/>
  <c r="G5" i="6"/>
  <c r="N5" i="6" s="1"/>
  <c r="F5" i="6"/>
  <c r="T4" i="6"/>
  <c r="S4" i="6"/>
  <c r="G4" i="6"/>
  <c r="N4" i="6" s="1"/>
  <c r="F4" i="6"/>
  <c r="T3" i="6"/>
  <c r="S3" i="6"/>
  <c r="G3" i="6"/>
  <c r="N3" i="6" s="1"/>
  <c r="F3" i="6"/>
  <c r="T2" i="6"/>
  <c r="S2" i="6"/>
  <c r="G2" i="6"/>
  <c r="N2" i="6" s="1"/>
  <c r="O2" i="6" s="1"/>
  <c r="F2" i="6"/>
  <c r="G97" i="5"/>
  <c r="N97" i="5" s="1"/>
  <c r="F97" i="5"/>
  <c r="G96" i="5"/>
  <c r="N96" i="5" s="1"/>
  <c r="F96" i="5"/>
  <c r="G95" i="5"/>
  <c r="N95" i="5" s="1"/>
  <c r="F95" i="5"/>
  <c r="G94" i="5"/>
  <c r="N94" i="5" s="1"/>
  <c r="O94" i="5" s="1"/>
  <c r="F94" i="5"/>
  <c r="G93" i="5"/>
  <c r="N93" i="5" s="1"/>
  <c r="O93" i="5" s="1"/>
  <c r="R24" i="5" s="1"/>
  <c r="F93" i="5"/>
  <c r="G92" i="5"/>
  <c r="N92" i="5" s="1"/>
  <c r="O92" i="5" s="1"/>
  <c r="F92" i="5"/>
  <c r="G91" i="5"/>
  <c r="N91" i="5" s="1"/>
  <c r="O91" i="5" s="1"/>
  <c r="F91" i="5"/>
  <c r="G90" i="5"/>
  <c r="N90" i="5" s="1"/>
  <c r="O90" i="5" s="1"/>
  <c r="F90" i="5"/>
  <c r="G89" i="5"/>
  <c r="N89" i="5" s="1"/>
  <c r="O89" i="5" s="1"/>
  <c r="R23" i="5" s="1"/>
  <c r="F89" i="5"/>
  <c r="G88" i="5"/>
  <c r="N88" i="5" s="1"/>
  <c r="O88" i="5" s="1"/>
  <c r="F88" i="5"/>
  <c r="G87" i="5"/>
  <c r="N87" i="5" s="1"/>
  <c r="O87" i="5" s="1"/>
  <c r="F87" i="5"/>
  <c r="G86" i="5"/>
  <c r="N86" i="5" s="1"/>
  <c r="O86" i="5" s="1"/>
  <c r="F86" i="5"/>
  <c r="G85" i="5"/>
  <c r="N85" i="5" s="1"/>
  <c r="F85" i="5"/>
  <c r="G84" i="5"/>
  <c r="N84" i="5" s="1"/>
  <c r="F84" i="5"/>
  <c r="G83" i="5"/>
  <c r="N83" i="5" s="1"/>
  <c r="F83" i="5"/>
  <c r="G82" i="5"/>
  <c r="N82" i="5" s="1"/>
  <c r="O82" i="5" s="1"/>
  <c r="F82" i="5"/>
  <c r="G81" i="5"/>
  <c r="N81" i="5" s="1"/>
  <c r="F81" i="5"/>
  <c r="G80" i="5"/>
  <c r="N80" i="5" s="1"/>
  <c r="F80" i="5"/>
  <c r="G79" i="5"/>
  <c r="N79" i="5" s="1"/>
  <c r="F79" i="5"/>
  <c r="G78" i="5"/>
  <c r="N78" i="5" s="1"/>
  <c r="O78" i="5" s="1"/>
  <c r="F78" i="5"/>
  <c r="G77" i="5"/>
  <c r="N77" i="5" s="1"/>
  <c r="F77" i="5"/>
  <c r="G76" i="5"/>
  <c r="N76" i="5" s="1"/>
  <c r="F76" i="5"/>
  <c r="G75" i="5"/>
  <c r="N75" i="5" s="1"/>
  <c r="F75" i="5"/>
  <c r="G74" i="5"/>
  <c r="N74" i="5" s="1"/>
  <c r="O74" i="5" s="1"/>
  <c r="F74" i="5"/>
  <c r="G73" i="5"/>
  <c r="N73" i="5" s="1"/>
  <c r="F73" i="5"/>
  <c r="G72" i="5"/>
  <c r="N72" i="5" s="1"/>
  <c r="F72" i="5"/>
  <c r="G71" i="5"/>
  <c r="N71" i="5" s="1"/>
  <c r="F71" i="5"/>
  <c r="G70" i="5"/>
  <c r="N70" i="5" s="1"/>
  <c r="O70" i="5" s="1"/>
  <c r="F70" i="5"/>
  <c r="G69" i="5"/>
  <c r="N69" i="5" s="1"/>
  <c r="F69" i="5"/>
  <c r="G68" i="5"/>
  <c r="N68" i="5" s="1"/>
  <c r="F68" i="5"/>
  <c r="G67" i="5"/>
  <c r="N67" i="5" s="1"/>
  <c r="F67" i="5"/>
  <c r="G66" i="5"/>
  <c r="N66" i="5" s="1"/>
  <c r="O66" i="5" s="1"/>
  <c r="F66" i="5"/>
  <c r="G65" i="5"/>
  <c r="N65" i="5" s="1"/>
  <c r="F65" i="5"/>
  <c r="G64" i="5"/>
  <c r="N64" i="5" s="1"/>
  <c r="F64" i="5"/>
  <c r="G63" i="5"/>
  <c r="N63" i="5" s="1"/>
  <c r="F63" i="5"/>
  <c r="G62" i="5"/>
  <c r="N62" i="5" s="1"/>
  <c r="O62" i="5" s="1"/>
  <c r="F62" i="5"/>
  <c r="G61" i="5"/>
  <c r="N61" i="5" s="1"/>
  <c r="F61" i="5"/>
  <c r="G60" i="5"/>
  <c r="N60" i="5" s="1"/>
  <c r="F60" i="5"/>
  <c r="G59" i="5"/>
  <c r="N59" i="5" s="1"/>
  <c r="F59" i="5"/>
  <c r="G58" i="5"/>
  <c r="N58" i="5" s="1"/>
  <c r="O58" i="5" s="1"/>
  <c r="F58" i="5"/>
  <c r="G57" i="5"/>
  <c r="N57" i="5" s="1"/>
  <c r="F57" i="5"/>
  <c r="G56" i="5"/>
  <c r="N56" i="5" s="1"/>
  <c r="F56" i="5"/>
  <c r="G55" i="5"/>
  <c r="N55" i="5" s="1"/>
  <c r="F55" i="5"/>
  <c r="G54" i="5"/>
  <c r="N54" i="5" s="1"/>
  <c r="O54" i="5" s="1"/>
  <c r="F54" i="5"/>
  <c r="G53" i="5"/>
  <c r="N53" i="5" s="1"/>
  <c r="F53" i="5"/>
  <c r="G52" i="5"/>
  <c r="N52" i="5" s="1"/>
  <c r="F52" i="5"/>
  <c r="G51" i="5"/>
  <c r="N51" i="5" s="1"/>
  <c r="F51" i="5"/>
  <c r="G50" i="5"/>
  <c r="N50" i="5" s="1"/>
  <c r="O50" i="5" s="1"/>
  <c r="F50" i="5"/>
  <c r="G49" i="5"/>
  <c r="N49" i="5" s="1"/>
  <c r="F49" i="5"/>
  <c r="G48" i="5"/>
  <c r="N48" i="5" s="1"/>
  <c r="F48" i="5"/>
  <c r="G47" i="5"/>
  <c r="N47" i="5" s="1"/>
  <c r="F47" i="5"/>
  <c r="G46" i="5"/>
  <c r="N46" i="5" s="1"/>
  <c r="O46" i="5" s="1"/>
  <c r="F46" i="5"/>
  <c r="G45" i="5"/>
  <c r="N45" i="5" s="1"/>
  <c r="F45" i="5"/>
  <c r="G44" i="5"/>
  <c r="N44" i="5" s="1"/>
  <c r="F44" i="5"/>
  <c r="G43" i="5"/>
  <c r="N43" i="5" s="1"/>
  <c r="F43" i="5"/>
  <c r="G42" i="5"/>
  <c r="N42" i="5" s="1"/>
  <c r="O42" i="5" s="1"/>
  <c r="F42" i="5"/>
  <c r="G41" i="5"/>
  <c r="N41" i="5" s="1"/>
  <c r="F41" i="5"/>
  <c r="G40" i="5"/>
  <c r="N40" i="5" s="1"/>
  <c r="F40" i="5"/>
  <c r="G39" i="5"/>
  <c r="N39" i="5" s="1"/>
  <c r="F39" i="5"/>
  <c r="G38" i="5"/>
  <c r="N38" i="5" s="1"/>
  <c r="O38" i="5" s="1"/>
  <c r="F38" i="5"/>
  <c r="G37" i="5"/>
  <c r="N37" i="5" s="1"/>
  <c r="F37" i="5"/>
  <c r="G36" i="5"/>
  <c r="N36" i="5" s="1"/>
  <c r="F36" i="5"/>
  <c r="G35" i="5"/>
  <c r="N35" i="5" s="1"/>
  <c r="F35" i="5"/>
  <c r="G34" i="5"/>
  <c r="N34" i="5" s="1"/>
  <c r="O34" i="5" s="1"/>
  <c r="F34" i="5"/>
  <c r="G33" i="5"/>
  <c r="N33" i="5" s="1"/>
  <c r="F33" i="5"/>
  <c r="G32" i="5"/>
  <c r="N32" i="5" s="1"/>
  <c r="F32" i="5"/>
  <c r="G31" i="5"/>
  <c r="N31" i="5" s="1"/>
  <c r="F31" i="5"/>
  <c r="G30" i="5"/>
  <c r="N30" i="5" s="1"/>
  <c r="O30" i="5" s="1"/>
  <c r="F30" i="5"/>
  <c r="G29" i="5"/>
  <c r="N29" i="5" s="1"/>
  <c r="F29" i="5"/>
  <c r="G28" i="5"/>
  <c r="N28" i="5" s="1"/>
  <c r="F28" i="5"/>
  <c r="G27" i="5"/>
  <c r="N27" i="5" s="1"/>
  <c r="F27" i="5"/>
  <c r="G26" i="5"/>
  <c r="N26" i="5" s="1"/>
  <c r="O26" i="5" s="1"/>
  <c r="F26" i="5"/>
  <c r="T25" i="5"/>
  <c r="S25" i="5"/>
  <c r="G25" i="5"/>
  <c r="N25" i="5" s="1"/>
  <c r="F25" i="5"/>
  <c r="T24" i="5"/>
  <c r="S24" i="5"/>
  <c r="G24" i="5"/>
  <c r="N24" i="5" s="1"/>
  <c r="F24" i="5"/>
  <c r="T23" i="5"/>
  <c r="S23" i="5"/>
  <c r="G23" i="5"/>
  <c r="N23" i="5" s="1"/>
  <c r="F23" i="5"/>
  <c r="T22" i="5"/>
  <c r="S22" i="5"/>
  <c r="G22" i="5"/>
  <c r="N22" i="5" s="1"/>
  <c r="O22" i="5" s="1"/>
  <c r="F22" i="5"/>
  <c r="T21" i="5"/>
  <c r="S21" i="5"/>
  <c r="G21" i="5"/>
  <c r="N21" i="5" s="1"/>
  <c r="F21" i="5"/>
  <c r="T20" i="5"/>
  <c r="S20" i="5"/>
  <c r="G20" i="5"/>
  <c r="N20" i="5" s="1"/>
  <c r="F20" i="5"/>
  <c r="T19" i="5"/>
  <c r="S19" i="5"/>
  <c r="G19" i="5"/>
  <c r="N19" i="5" s="1"/>
  <c r="F19" i="5"/>
  <c r="T18" i="5"/>
  <c r="S18" i="5"/>
  <c r="G18" i="5"/>
  <c r="N18" i="5" s="1"/>
  <c r="O18" i="5" s="1"/>
  <c r="F18" i="5"/>
  <c r="T17" i="5"/>
  <c r="S17" i="5"/>
  <c r="G17" i="5"/>
  <c r="N17" i="5" s="1"/>
  <c r="F17" i="5"/>
  <c r="T16" i="5"/>
  <c r="S16" i="5"/>
  <c r="G16" i="5"/>
  <c r="N16" i="5" s="1"/>
  <c r="F16" i="5"/>
  <c r="T15" i="5"/>
  <c r="S15" i="5"/>
  <c r="G15" i="5"/>
  <c r="N15" i="5" s="1"/>
  <c r="F15" i="5"/>
  <c r="T14" i="5"/>
  <c r="S14" i="5"/>
  <c r="G14" i="5"/>
  <c r="N14" i="5" s="1"/>
  <c r="O14" i="5" s="1"/>
  <c r="F14" i="5"/>
  <c r="T13" i="5"/>
  <c r="S13" i="5"/>
  <c r="G13" i="5"/>
  <c r="N13" i="5" s="1"/>
  <c r="F13" i="5"/>
  <c r="T12" i="5"/>
  <c r="S12" i="5"/>
  <c r="G12" i="5"/>
  <c r="N12" i="5" s="1"/>
  <c r="F12" i="5"/>
  <c r="T11" i="5"/>
  <c r="S11" i="5"/>
  <c r="G11" i="5"/>
  <c r="N11" i="5" s="1"/>
  <c r="F11" i="5"/>
  <c r="T10" i="5"/>
  <c r="S10" i="5"/>
  <c r="G10" i="5"/>
  <c r="N10" i="5" s="1"/>
  <c r="O10" i="5" s="1"/>
  <c r="F10" i="5"/>
  <c r="T9" i="5"/>
  <c r="S9" i="5"/>
  <c r="G9" i="5"/>
  <c r="N9" i="5" s="1"/>
  <c r="F9" i="5"/>
  <c r="T8" i="5"/>
  <c r="S8" i="5"/>
  <c r="G8" i="5"/>
  <c r="N8" i="5" s="1"/>
  <c r="F8" i="5"/>
  <c r="T7" i="5"/>
  <c r="S7" i="5"/>
  <c r="G7" i="5"/>
  <c r="N7" i="5" s="1"/>
  <c r="F7" i="5"/>
  <c r="T6" i="5"/>
  <c r="S6" i="5"/>
  <c r="G6" i="5"/>
  <c r="N6" i="5" s="1"/>
  <c r="O6" i="5" s="1"/>
  <c r="F6" i="5"/>
  <c r="T5" i="5"/>
  <c r="S5" i="5"/>
  <c r="G5" i="5"/>
  <c r="N5" i="5" s="1"/>
  <c r="F5" i="5"/>
  <c r="T4" i="5"/>
  <c r="S4" i="5"/>
  <c r="G4" i="5"/>
  <c r="N4" i="5" s="1"/>
  <c r="F4" i="5"/>
  <c r="T3" i="5"/>
  <c r="S3" i="5"/>
  <c r="G3" i="5"/>
  <c r="N3" i="5" s="1"/>
  <c r="F3" i="5"/>
  <c r="T2" i="5"/>
  <c r="S2" i="5"/>
  <c r="G2" i="5"/>
  <c r="N2" i="5" s="1"/>
  <c r="O2" i="5" s="1"/>
  <c r="F2" i="5"/>
  <c r="G96" i="4"/>
  <c r="N96" i="4" s="1"/>
  <c r="O96" i="4" s="1"/>
  <c r="F96" i="4"/>
  <c r="G92" i="4"/>
  <c r="N92" i="4" s="1"/>
  <c r="O92" i="4" s="1"/>
  <c r="F92" i="4"/>
  <c r="G88" i="4"/>
  <c r="N88" i="4" s="1"/>
  <c r="F88" i="4"/>
  <c r="G84" i="4"/>
  <c r="N84" i="4" s="1"/>
  <c r="F84" i="4"/>
  <c r="G80" i="4"/>
  <c r="N80" i="4" s="1"/>
  <c r="F80" i="4"/>
  <c r="G76" i="4"/>
  <c r="N76" i="4" s="1"/>
  <c r="F76" i="4"/>
  <c r="G72" i="4"/>
  <c r="N72" i="4" s="1"/>
  <c r="F72" i="4"/>
  <c r="G68" i="4"/>
  <c r="N68" i="4" s="1"/>
  <c r="F68" i="4"/>
  <c r="G64" i="4"/>
  <c r="N64" i="4" s="1"/>
  <c r="F64" i="4"/>
  <c r="G60" i="4"/>
  <c r="N60" i="4" s="1"/>
  <c r="F60" i="4"/>
  <c r="G56" i="4"/>
  <c r="N56" i="4" s="1"/>
  <c r="F56" i="4"/>
  <c r="G52" i="4"/>
  <c r="N52" i="4" s="1"/>
  <c r="F52" i="4"/>
  <c r="G48" i="4"/>
  <c r="N48" i="4" s="1"/>
  <c r="F48" i="4"/>
  <c r="G44" i="4"/>
  <c r="N44" i="4" s="1"/>
  <c r="F44" i="4"/>
  <c r="G40" i="4"/>
  <c r="N40" i="4" s="1"/>
  <c r="F40" i="4"/>
  <c r="G36" i="4"/>
  <c r="N36" i="4" s="1"/>
  <c r="F36" i="4"/>
  <c r="G32" i="4"/>
  <c r="N32" i="4" s="1"/>
  <c r="F32" i="4"/>
  <c r="G28" i="4"/>
  <c r="N28" i="4" s="1"/>
  <c r="F28" i="4"/>
  <c r="G24" i="4"/>
  <c r="N24" i="4" s="1"/>
  <c r="F24" i="4"/>
  <c r="G20" i="4"/>
  <c r="N20" i="4" s="1"/>
  <c r="F20" i="4"/>
  <c r="G16" i="4"/>
  <c r="N16" i="4" s="1"/>
  <c r="F16" i="4"/>
  <c r="G12" i="4"/>
  <c r="N12" i="4" s="1"/>
  <c r="F12" i="4"/>
  <c r="G8" i="4"/>
  <c r="N8" i="4" s="1"/>
  <c r="F8" i="4"/>
  <c r="G4" i="4"/>
  <c r="N4" i="4" s="1"/>
  <c r="F4" i="4"/>
  <c r="G97" i="4"/>
  <c r="N97" i="4" s="1"/>
  <c r="F97" i="4"/>
  <c r="G95" i="4"/>
  <c r="N95" i="4" s="1"/>
  <c r="O95" i="4" s="1"/>
  <c r="F95" i="4"/>
  <c r="G94" i="4"/>
  <c r="N94" i="4" s="1"/>
  <c r="O94" i="4" s="1"/>
  <c r="F94" i="4"/>
  <c r="G93" i="4"/>
  <c r="N93" i="4" s="1"/>
  <c r="F93" i="4"/>
  <c r="G91" i="4"/>
  <c r="N91" i="4" s="1"/>
  <c r="O91" i="4" s="1"/>
  <c r="F91" i="4"/>
  <c r="G90" i="4"/>
  <c r="N90" i="4" s="1"/>
  <c r="O90" i="4" s="1"/>
  <c r="F90" i="4"/>
  <c r="G89" i="4"/>
  <c r="N89" i="4" s="1"/>
  <c r="F89" i="4"/>
  <c r="G87" i="4"/>
  <c r="N87" i="4" s="1"/>
  <c r="O87" i="4" s="1"/>
  <c r="F87" i="4"/>
  <c r="G86" i="4"/>
  <c r="N86" i="4" s="1"/>
  <c r="O86" i="4" s="1"/>
  <c r="F86" i="4"/>
  <c r="G85" i="4"/>
  <c r="N85" i="4" s="1"/>
  <c r="F85" i="4"/>
  <c r="G83" i="4"/>
  <c r="N83" i="4" s="1"/>
  <c r="F83" i="4"/>
  <c r="G82" i="4"/>
  <c r="N82" i="4" s="1"/>
  <c r="O82" i="4" s="1"/>
  <c r="F82" i="4"/>
  <c r="G81" i="4"/>
  <c r="N81" i="4" s="1"/>
  <c r="F81" i="4"/>
  <c r="G79" i="4"/>
  <c r="N79" i="4" s="1"/>
  <c r="F79" i="4"/>
  <c r="G78" i="4"/>
  <c r="N78" i="4" s="1"/>
  <c r="O78" i="4" s="1"/>
  <c r="F78" i="4"/>
  <c r="G77" i="4"/>
  <c r="N77" i="4" s="1"/>
  <c r="F77" i="4"/>
  <c r="G75" i="4"/>
  <c r="N75" i="4" s="1"/>
  <c r="F75" i="4"/>
  <c r="G74" i="4"/>
  <c r="N74" i="4" s="1"/>
  <c r="O74" i="4" s="1"/>
  <c r="F74" i="4"/>
  <c r="G73" i="4"/>
  <c r="N73" i="4" s="1"/>
  <c r="F73" i="4"/>
  <c r="G71" i="4"/>
  <c r="N71" i="4" s="1"/>
  <c r="F71" i="4"/>
  <c r="G70" i="4"/>
  <c r="N70" i="4" s="1"/>
  <c r="O70" i="4" s="1"/>
  <c r="F70" i="4"/>
  <c r="G69" i="4"/>
  <c r="N69" i="4" s="1"/>
  <c r="F69" i="4"/>
  <c r="G67" i="4"/>
  <c r="N67" i="4" s="1"/>
  <c r="F67" i="4"/>
  <c r="G66" i="4"/>
  <c r="N66" i="4" s="1"/>
  <c r="O66" i="4" s="1"/>
  <c r="F66" i="4"/>
  <c r="G65" i="4"/>
  <c r="N65" i="4" s="1"/>
  <c r="F65" i="4"/>
  <c r="G63" i="4"/>
  <c r="N63" i="4" s="1"/>
  <c r="F63" i="4"/>
  <c r="G62" i="4"/>
  <c r="N62" i="4" s="1"/>
  <c r="O62" i="4" s="1"/>
  <c r="F62" i="4"/>
  <c r="G61" i="4"/>
  <c r="N61" i="4" s="1"/>
  <c r="F61" i="4"/>
  <c r="G59" i="4"/>
  <c r="N59" i="4" s="1"/>
  <c r="F59" i="4"/>
  <c r="G58" i="4"/>
  <c r="N58" i="4" s="1"/>
  <c r="O58" i="4" s="1"/>
  <c r="F58" i="4"/>
  <c r="G57" i="4"/>
  <c r="N57" i="4" s="1"/>
  <c r="F57" i="4"/>
  <c r="G55" i="4"/>
  <c r="N55" i="4" s="1"/>
  <c r="F55" i="4"/>
  <c r="G54" i="4"/>
  <c r="N54" i="4" s="1"/>
  <c r="O54" i="4" s="1"/>
  <c r="F54" i="4"/>
  <c r="G53" i="4"/>
  <c r="N53" i="4" s="1"/>
  <c r="F53" i="4"/>
  <c r="G51" i="4"/>
  <c r="N51" i="4" s="1"/>
  <c r="F51" i="4"/>
  <c r="G50" i="4"/>
  <c r="N50" i="4" s="1"/>
  <c r="O50" i="4" s="1"/>
  <c r="F50" i="4"/>
  <c r="G49" i="4"/>
  <c r="N49" i="4" s="1"/>
  <c r="F49" i="4"/>
  <c r="G47" i="4"/>
  <c r="N47" i="4" s="1"/>
  <c r="F47" i="4"/>
  <c r="G46" i="4"/>
  <c r="N46" i="4" s="1"/>
  <c r="O46" i="4" s="1"/>
  <c r="F46" i="4"/>
  <c r="G45" i="4"/>
  <c r="N45" i="4" s="1"/>
  <c r="F45" i="4"/>
  <c r="G43" i="4"/>
  <c r="N43" i="4" s="1"/>
  <c r="F43" i="4"/>
  <c r="G42" i="4"/>
  <c r="N42" i="4" s="1"/>
  <c r="O42" i="4" s="1"/>
  <c r="F42" i="4"/>
  <c r="G41" i="4"/>
  <c r="N41" i="4" s="1"/>
  <c r="F41" i="4"/>
  <c r="G39" i="4"/>
  <c r="N39" i="4" s="1"/>
  <c r="F39" i="4"/>
  <c r="G38" i="4"/>
  <c r="N38" i="4" s="1"/>
  <c r="O38" i="4" s="1"/>
  <c r="F38" i="4"/>
  <c r="G37" i="4"/>
  <c r="N37" i="4" s="1"/>
  <c r="F37" i="4"/>
  <c r="G35" i="4"/>
  <c r="N35" i="4" s="1"/>
  <c r="F35" i="4"/>
  <c r="G34" i="4"/>
  <c r="N34" i="4" s="1"/>
  <c r="O34" i="4" s="1"/>
  <c r="F34" i="4"/>
  <c r="T25" i="4"/>
  <c r="S25" i="4"/>
  <c r="G33" i="4"/>
  <c r="N33" i="4" s="1"/>
  <c r="F33" i="4"/>
  <c r="T24" i="4"/>
  <c r="S24" i="4"/>
  <c r="G31" i="4"/>
  <c r="N31" i="4" s="1"/>
  <c r="F31" i="4"/>
  <c r="T23" i="4"/>
  <c r="S23" i="4"/>
  <c r="G30" i="4"/>
  <c r="N30" i="4" s="1"/>
  <c r="O30" i="4" s="1"/>
  <c r="F30" i="4"/>
  <c r="T22" i="4"/>
  <c r="S22" i="4"/>
  <c r="G29" i="4"/>
  <c r="N29" i="4" s="1"/>
  <c r="F29" i="4"/>
  <c r="T21" i="4"/>
  <c r="S21" i="4"/>
  <c r="G27" i="4"/>
  <c r="N27" i="4" s="1"/>
  <c r="F27" i="4"/>
  <c r="T20" i="4"/>
  <c r="S20" i="4"/>
  <c r="G26" i="4"/>
  <c r="N26" i="4" s="1"/>
  <c r="O26" i="4" s="1"/>
  <c r="F26" i="4"/>
  <c r="T19" i="4"/>
  <c r="S19" i="4"/>
  <c r="G25" i="4"/>
  <c r="N25" i="4" s="1"/>
  <c r="F25" i="4"/>
  <c r="T18" i="4"/>
  <c r="S18" i="4"/>
  <c r="G23" i="4"/>
  <c r="N23" i="4" s="1"/>
  <c r="F23" i="4"/>
  <c r="T17" i="4"/>
  <c r="S17" i="4"/>
  <c r="G22" i="4"/>
  <c r="N22" i="4" s="1"/>
  <c r="O22" i="4" s="1"/>
  <c r="F22" i="4"/>
  <c r="T16" i="4"/>
  <c r="S16" i="4"/>
  <c r="G21" i="4"/>
  <c r="N21" i="4" s="1"/>
  <c r="F21" i="4"/>
  <c r="T15" i="4"/>
  <c r="S15" i="4"/>
  <c r="G19" i="4"/>
  <c r="N19" i="4" s="1"/>
  <c r="F19" i="4"/>
  <c r="T14" i="4"/>
  <c r="S14" i="4"/>
  <c r="G18" i="4"/>
  <c r="N18" i="4" s="1"/>
  <c r="O18" i="4" s="1"/>
  <c r="F18" i="4"/>
  <c r="T13" i="4"/>
  <c r="S13" i="4"/>
  <c r="G17" i="4"/>
  <c r="N17" i="4" s="1"/>
  <c r="F17" i="4"/>
  <c r="T12" i="4"/>
  <c r="S12" i="4"/>
  <c r="G15" i="4"/>
  <c r="N15" i="4" s="1"/>
  <c r="F15" i="4"/>
  <c r="T11" i="4"/>
  <c r="S11" i="4"/>
  <c r="G14" i="4"/>
  <c r="N14" i="4" s="1"/>
  <c r="O14" i="4" s="1"/>
  <c r="F14" i="4"/>
  <c r="T10" i="4"/>
  <c r="S10" i="4"/>
  <c r="G13" i="4"/>
  <c r="N13" i="4" s="1"/>
  <c r="F13" i="4"/>
  <c r="T9" i="4"/>
  <c r="S9" i="4"/>
  <c r="G11" i="4"/>
  <c r="N11" i="4" s="1"/>
  <c r="F11" i="4"/>
  <c r="T8" i="4"/>
  <c r="S8" i="4"/>
  <c r="G10" i="4"/>
  <c r="N10" i="4" s="1"/>
  <c r="O10" i="4" s="1"/>
  <c r="F10" i="4"/>
  <c r="T7" i="4"/>
  <c r="S7" i="4"/>
  <c r="G9" i="4"/>
  <c r="N9" i="4" s="1"/>
  <c r="F9" i="4"/>
  <c r="T6" i="4"/>
  <c r="S6" i="4"/>
  <c r="G7" i="4"/>
  <c r="N7" i="4" s="1"/>
  <c r="F7" i="4"/>
  <c r="T5" i="4"/>
  <c r="S5" i="4"/>
  <c r="G6" i="4"/>
  <c r="N6" i="4" s="1"/>
  <c r="O6" i="4" s="1"/>
  <c r="F6" i="4"/>
  <c r="T4" i="4"/>
  <c r="S4" i="4"/>
  <c r="G5" i="4"/>
  <c r="N5" i="4" s="1"/>
  <c r="F5" i="4"/>
  <c r="T3" i="4"/>
  <c r="S3" i="4"/>
  <c r="G3" i="4"/>
  <c r="N3" i="4" s="1"/>
  <c r="F3" i="4"/>
  <c r="T2" i="4"/>
  <c r="S2" i="4"/>
  <c r="G2" i="4"/>
  <c r="N2" i="4" s="1"/>
  <c r="O2" i="4" s="1"/>
  <c r="F2" i="4"/>
  <c r="G73" i="3"/>
  <c r="N73" i="3" s="1"/>
  <c r="O73" i="3" s="1"/>
  <c r="R25" i="3" s="1"/>
  <c r="F73" i="3"/>
  <c r="G72" i="3"/>
  <c r="N72" i="3" s="1"/>
  <c r="O72" i="3" s="1"/>
  <c r="F72" i="3"/>
  <c r="G71" i="3"/>
  <c r="N71" i="3" s="1"/>
  <c r="O71" i="3" s="1"/>
  <c r="F71" i="3"/>
  <c r="G70" i="3"/>
  <c r="N70" i="3" s="1"/>
  <c r="O70" i="3" s="1"/>
  <c r="R24" i="3" s="1"/>
  <c r="F70" i="3"/>
  <c r="G69" i="3"/>
  <c r="N69" i="3" s="1"/>
  <c r="O69" i="3" s="1"/>
  <c r="F69" i="3"/>
  <c r="G68" i="3"/>
  <c r="N68" i="3" s="1"/>
  <c r="O68" i="3" s="1"/>
  <c r="F68" i="3"/>
  <c r="G67" i="3"/>
  <c r="N67" i="3" s="1"/>
  <c r="O67" i="3" s="1"/>
  <c r="R23" i="3" s="1"/>
  <c r="F67" i="3"/>
  <c r="G66" i="3"/>
  <c r="N66" i="3" s="1"/>
  <c r="O66" i="3" s="1"/>
  <c r="F66" i="3"/>
  <c r="G65" i="3"/>
  <c r="N65" i="3" s="1"/>
  <c r="O65" i="3" s="1"/>
  <c r="F65" i="3"/>
  <c r="G64" i="3"/>
  <c r="N64" i="3" s="1"/>
  <c r="F64" i="3"/>
  <c r="G63" i="3"/>
  <c r="N63" i="3" s="1"/>
  <c r="F63" i="3"/>
  <c r="G62" i="3"/>
  <c r="N62" i="3" s="1"/>
  <c r="O62" i="3" s="1"/>
  <c r="F62" i="3"/>
  <c r="G61" i="3"/>
  <c r="N61" i="3" s="1"/>
  <c r="F61" i="3"/>
  <c r="G60" i="3"/>
  <c r="N60" i="3" s="1"/>
  <c r="F60" i="3"/>
  <c r="G59" i="3"/>
  <c r="N59" i="3" s="1"/>
  <c r="O59" i="3" s="1"/>
  <c r="F59" i="3"/>
  <c r="G58" i="3"/>
  <c r="N58" i="3" s="1"/>
  <c r="F58" i="3"/>
  <c r="G57" i="3"/>
  <c r="N57" i="3" s="1"/>
  <c r="F57" i="3"/>
  <c r="G56" i="3"/>
  <c r="N56" i="3" s="1"/>
  <c r="O56" i="3" s="1"/>
  <c r="F56" i="3"/>
  <c r="G55" i="3"/>
  <c r="N55" i="3" s="1"/>
  <c r="F55" i="3"/>
  <c r="G54" i="3"/>
  <c r="N54" i="3" s="1"/>
  <c r="F54" i="3"/>
  <c r="G53" i="3"/>
  <c r="N53" i="3" s="1"/>
  <c r="O53" i="3" s="1"/>
  <c r="F53" i="3"/>
  <c r="G52" i="3"/>
  <c r="N52" i="3" s="1"/>
  <c r="F52" i="3"/>
  <c r="G51" i="3"/>
  <c r="N51" i="3" s="1"/>
  <c r="F51" i="3"/>
  <c r="G50" i="3"/>
  <c r="N50" i="3" s="1"/>
  <c r="O50" i="3" s="1"/>
  <c r="F50" i="3"/>
  <c r="G49" i="3"/>
  <c r="N49" i="3" s="1"/>
  <c r="F49" i="3"/>
  <c r="G48" i="3"/>
  <c r="N48" i="3" s="1"/>
  <c r="F48" i="3"/>
  <c r="G47" i="3"/>
  <c r="N47" i="3" s="1"/>
  <c r="O47" i="3" s="1"/>
  <c r="F47" i="3"/>
  <c r="G46" i="3"/>
  <c r="N46" i="3" s="1"/>
  <c r="F46" i="3"/>
  <c r="G45" i="3"/>
  <c r="N45" i="3" s="1"/>
  <c r="F45" i="3"/>
  <c r="G44" i="3"/>
  <c r="N44" i="3" s="1"/>
  <c r="O44" i="3" s="1"/>
  <c r="F44" i="3"/>
  <c r="G43" i="3"/>
  <c r="N43" i="3" s="1"/>
  <c r="F43" i="3"/>
  <c r="G42" i="3"/>
  <c r="N42" i="3" s="1"/>
  <c r="F42" i="3"/>
  <c r="G41" i="3"/>
  <c r="N41" i="3" s="1"/>
  <c r="O41" i="3" s="1"/>
  <c r="F41" i="3"/>
  <c r="G40" i="3"/>
  <c r="N40" i="3" s="1"/>
  <c r="F40" i="3"/>
  <c r="G39" i="3"/>
  <c r="N39" i="3" s="1"/>
  <c r="F39" i="3"/>
  <c r="G38" i="3"/>
  <c r="N38" i="3" s="1"/>
  <c r="O38" i="3" s="1"/>
  <c r="F38" i="3"/>
  <c r="G37" i="3"/>
  <c r="N37" i="3" s="1"/>
  <c r="F37" i="3"/>
  <c r="G36" i="3"/>
  <c r="N36" i="3" s="1"/>
  <c r="F36" i="3"/>
  <c r="G35" i="3"/>
  <c r="N35" i="3" s="1"/>
  <c r="O35" i="3" s="1"/>
  <c r="F35" i="3"/>
  <c r="G34" i="3"/>
  <c r="N34" i="3" s="1"/>
  <c r="F34" i="3"/>
  <c r="G33" i="3"/>
  <c r="N33" i="3" s="1"/>
  <c r="F33" i="3"/>
  <c r="G32" i="3"/>
  <c r="N32" i="3" s="1"/>
  <c r="O32" i="3" s="1"/>
  <c r="F32" i="3"/>
  <c r="G31" i="3"/>
  <c r="N31" i="3" s="1"/>
  <c r="F31" i="3"/>
  <c r="G30" i="3"/>
  <c r="N30" i="3" s="1"/>
  <c r="F30" i="3"/>
  <c r="G29" i="3"/>
  <c r="N29" i="3" s="1"/>
  <c r="O29" i="3" s="1"/>
  <c r="F29" i="3"/>
  <c r="G28" i="3"/>
  <c r="N28" i="3" s="1"/>
  <c r="F28" i="3"/>
  <c r="G27" i="3"/>
  <c r="N27" i="3" s="1"/>
  <c r="F27" i="3"/>
  <c r="G26" i="3"/>
  <c r="N26" i="3" s="1"/>
  <c r="O26" i="3" s="1"/>
  <c r="F26" i="3"/>
  <c r="T25" i="3"/>
  <c r="S25" i="3"/>
  <c r="G25" i="3"/>
  <c r="N25" i="3" s="1"/>
  <c r="F25" i="3"/>
  <c r="T24" i="3"/>
  <c r="S24" i="3"/>
  <c r="G24" i="3"/>
  <c r="N24" i="3" s="1"/>
  <c r="F24" i="3"/>
  <c r="T23" i="3"/>
  <c r="S23" i="3"/>
  <c r="G23" i="3"/>
  <c r="N23" i="3" s="1"/>
  <c r="O23" i="3" s="1"/>
  <c r="F23" i="3"/>
  <c r="T22" i="3"/>
  <c r="S22" i="3"/>
  <c r="G22" i="3"/>
  <c r="N22" i="3" s="1"/>
  <c r="F22" i="3"/>
  <c r="T21" i="3"/>
  <c r="S21" i="3"/>
  <c r="G21" i="3"/>
  <c r="N21" i="3" s="1"/>
  <c r="F21" i="3"/>
  <c r="T20" i="3"/>
  <c r="S20" i="3"/>
  <c r="G20" i="3"/>
  <c r="N20" i="3" s="1"/>
  <c r="O20" i="3" s="1"/>
  <c r="F20" i="3"/>
  <c r="T19" i="3"/>
  <c r="S19" i="3"/>
  <c r="G19" i="3"/>
  <c r="N19" i="3" s="1"/>
  <c r="F19" i="3"/>
  <c r="T18" i="3"/>
  <c r="S18" i="3"/>
  <c r="G18" i="3"/>
  <c r="N18" i="3" s="1"/>
  <c r="F18" i="3"/>
  <c r="T17" i="3"/>
  <c r="S17" i="3"/>
  <c r="G17" i="3"/>
  <c r="N17" i="3" s="1"/>
  <c r="O17" i="3" s="1"/>
  <c r="F17" i="3"/>
  <c r="T16" i="3"/>
  <c r="S16" i="3"/>
  <c r="G16" i="3"/>
  <c r="N16" i="3" s="1"/>
  <c r="F16" i="3"/>
  <c r="T15" i="3"/>
  <c r="S15" i="3"/>
  <c r="G15" i="3"/>
  <c r="N15" i="3" s="1"/>
  <c r="F15" i="3"/>
  <c r="T14" i="3"/>
  <c r="S14" i="3"/>
  <c r="G14" i="3"/>
  <c r="N14" i="3" s="1"/>
  <c r="O14" i="3" s="1"/>
  <c r="F14" i="3"/>
  <c r="T13" i="3"/>
  <c r="S13" i="3"/>
  <c r="G13" i="3"/>
  <c r="N13" i="3" s="1"/>
  <c r="F13" i="3"/>
  <c r="T12" i="3"/>
  <c r="S12" i="3"/>
  <c r="G12" i="3"/>
  <c r="N12" i="3" s="1"/>
  <c r="F12" i="3"/>
  <c r="T11" i="3"/>
  <c r="S11" i="3"/>
  <c r="G11" i="3"/>
  <c r="N11" i="3" s="1"/>
  <c r="O11" i="3" s="1"/>
  <c r="F11" i="3"/>
  <c r="T10" i="3"/>
  <c r="S10" i="3"/>
  <c r="G10" i="3"/>
  <c r="N10" i="3" s="1"/>
  <c r="F10" i="3"/>
  <c r="T9" i="3"/>
  <c r="S9" i="3"/>
  <c r="G9" i="3"/>
  <c r="N9" i="3" s="1"/>
  <c r="F9" i="3"/>
  <c r="T8" i="3"/>
  <c r="S8" i="3"/>
  <c r="G8" i="3"/>
  <c r="N8" i="3" s="1"/>
  <c r="O8" i="3" s="1"/>
  <c r="F8" i="3"/>
  <c r="T7" i="3"/>
  <c r="S7" i="3"/>
  <c r="G7" i="3"/>
  <c r="N7" i="3" s="1"/>
  <c r="F7" i="3"/>
  <c r="T6" i="3"/>
  <c r="S6" i="3"/>
  <c r="G6" i="3"/>
  <c r="N6" i="3" s="1"/>
  <c r="F6" i="3"/>
  <c r="T5" i="3"/>
  <c r="S5" i="3"/>
  <c r="G5" i="3"/>
  <c r="N5" i="3" s="1"/>
  <c r="O5" i="3" s="1"/>
  <c r="F5" i="3"/>
  <c r="T4" i="3"/>
  <c r="S4" i="3"/>
  <c r="G4" i="3"/>
  <c r="N4" i="3" s="1"/>
  <c r="F4" i="3"/>
  <c r="T3" i="3"/>
  <c r="S3" i="3"/>
  <c r="G3" i="3"/>
  <c r="N3" i="3" s="1"/>
  <c r="F3" i="3"/>
  <c r="T2" i="3"/>
  <c r="S2" i="3"/>
  <c r="G2" i="3"/>
  <c r="N2" i="3" s="1"/>
  <c r="O2" i="3" s="1"/>
  <c r="F2" i="3"/>
  <c r="O118" i="10" l="1"/>
  <c r="O119" i="10"/>
  <c r="O39" i="7"/>
  <c r="O91" i="7"/>
  <c r="O96" i="7"/>
  <c r="O97" i="7" s="1"/>
  <c r="R25" i="7" s="1"/>
  <c r="O96" i="6"/>
  <c r="O97" i="6"/>
  <c r="R25" i="6" s="1"/>
  <c r="O96" i="5"/>
  <c r="O97" i="5" s="1"/>
  <c r="R25" i="5" s="1"/>
  <c r="O95" i="5"/>
  <c r="O72" i="9"/>
  <c r="O73" i="9"/>
  <c r="R25" i="9" s="1"/>
  <c r="O9" i="8"/>
  <c r="O15" i="8"/>
  <c r="O45" i="3"/>
  <c r="O57" i="3"/>
  <c r="O58" i="3" s="1"/>
  <c r="R20" i="3" s="1"/>
  <c r="O33" i="3"/>
  <c r="O34" i="3" s="1"/>
  <c r="R12" i="3" s="1"/>
  <c r="O24" i="3"/>
  <c r="O16" i="8"/>
  <c r="R6" i="8" s="1"/>
  <c r="O6" i="8"/>
  <c r="O7" i="8" s="1"/>
  <c r="R3" i="8" s="1"/>
  <c r="O9" i="3"/>
  <c r="O15" i="3"/>
  <c r="O16" i="3" s="1"/>
  <c r="R6" i="3" s="1"/>
  <c r="O23" i="5"/>
  <c r="O15" i="5"/>
  <c r="O27" i="6"/>
  <c r="O28" i="6" s="1"/>
  <c r="O29" i="6" s="1"/>
  <c r="R8" i="6" s="1"/>
  <c r="O23" i="6"/>
  <c r="O95" i="7"/>
  <c r="O87" i="7"/>
  <c r="O35" i="7"/>
  <c r="O27" i="7"/>
  <c r="O28" i="7" s="1"/>
  <c r="O29" i="7" s="1"/>
  <c r="R8" i="7" s="1"/>
  <c r="O113" i="11"/>
  <c r="O114" i="11" s="1"/>
  <c r="O115" i="11" s="1"/>
  <c r="O116" i="11" s="1"/>
  <c r="R24" i="11" s="1"/>
  <c r="O119" i="11"/>
  <c r="O120" i="11"/>
  <c r="O121" i="11" s="1"/>
  <c r="R25" i="11" s="1"/>
  <c r="O16" i="5"/>
  <c r="O43" i="5"/>
  <c r="O44" i="5" s="1"/>
  <c r="O45" i="5" s="1"/>
  <c r="R12" i="5" s="1"/>
  <c r="O47" i="5"/>
  <c r="O48" i="5" s="1"/>
  <c r="O49" i="5" s="1"/>
  <c r="R13" i="5" s="1"/>
  <c r="O71" i="5"/>
  <c r="O72" i="5" s="1"/>
  <c r="O73" i="5" s="1"/>
  <c r="R19" i="5" s="1"/>
  <c r="O75" i="5"/>
  <c r="O76" i="5" s="1"/>
  <c r="O77" i="5" s="1"/>
  <c r="R20" i="5" s="1"/>
  <c r="O79" i="5"/>
  <c r="O80" i="5" s="1"/>
  <c r="O81" i="5" s="1"/>
  <c r="R21" i="5" s="1"/>
  <c r="O83" i="5"/>
  <c r="O84" i="5" s="1"/>
  <c r="O85" i="5" s="1"/>
  <c r="R22" i="5" s="1"/>
  <c r="O63" i="6"/>
  <c r="O67" i="6"/>
  <c r="O71" i="6"/>
  <c r="O75" i="6"/>
  <c r="O76" i="6" s="1"/>
  <c r="O77" i="6" s="1"/>
  <c r="R20" i="6" s="1"/>
  <c r="O79" i="6"/>
  <c r="O80" i="6" s="1"/>
  <c r="O81" i="6" s="1"/>
  <c r="R21" i="6" s="1"/>
  <c r="O43" i="6"/>
  <c r="O44" i="6" s="1"/>
  <c r="O45" i="6" s="1"/>
  <c r="R12" i="6" s="1"/>
  <c r="O7" i="6"/>
  <c r="O8" i="6" s="1"/>
  <c r="O9" i="6" s="1"/>
  <c r="R3" i="6" s="1"/>
  <c r="O75" i="7"/>
  <c r="O76" i="7" s="1"/>
  <c r="O77" i="7" s="1"/>
  <c r="R20" i="7" s="1"/>
  <c r="O71" i="7"/>
  <c r="O72" i="7" s="1"/>
  <c r="O73" i="7" s="1"/>
  <c r="R19" i="7" s="1"/>
  <c r="O67" i="7"/>
  <c r="O68" i="7" s="1"/>
  <c r="O69" i="7" s="1"/>
  <c r="R18" i="7" s="1"/>
  <c r="O59" i="7"/>
  <c r="O60" i="7" s="1"/>
  <c r="O61" i="7" s="1"/>
  <c r="R16" i="7" s="1"/>
  <c r="O43" i="7"/>
  <c r="O44" i="7" s="1"/>
  <c r="O45" i="7" s="1"/>
  <c r="R12" i="7" s="1"/>
  <c r="O23" i="7"/>
  <c r="O24" i="7" s="1"/>
  <c r="O25" i="7" s="1"/>
  <c r="R7" i="7" s="1"/>
  <c r="O3" i="7"/>
  <c r="O4" i="7" s="1"/>
  <c r="O5" i="7" s="1"/>
  <c r="R2" i="7" s="1"/>
  <c r="O83" i="11"/>
  <c r="O84" i="11" s="1"/>
  <c r="O85" i="11" s="1"/>
  <c r="O86" i="11" s="1"/>
  <c r="R18" i="11" s="1"/>
  <c r="O23" i="11"/>
  <c r="O24" i="11" s="1"/>
  <c r="O25" i="11" s="1"/>
  <c r="O26" i="11" s="1"/>
  <c r="R6" i="11" s="1"/>
  <c r="O73" i="11"/>
  <c r="O74" i="11" s="1"/>
  <c r="O75" i="11" s="1"/>
  <c r="O76" i="11" s="1"/>
  <c r="R16" i="11" s="1"/>
  <c r="O63" i="11"/>
  <c r="O43" i="11"/>
  <c r="O44" i="11" s="1"/>
  <c r="O45" i="11" s="1"/>
  <c r="O46" i="11" s="1"/>
  <c r="R10" i="11" s="1"/>
  <c r="O8" i="11"/>
  <c r="O9" i="11" s="1"/>
  <c r="O97" i="4"/>
  <c r="R25" i="4" s="1"/>
  <c r="O30" i="3"/>
  <c r="O31" i="3" s="1"/>
  <c r="R11" i="3" s="1"/>
  <c r="O46" i="3"/>
  <c r="R16" i="3" s="1"/>
  <c r="O54" i="3"/>
  <c r="O31" i="7"/>
  <c r="O32" i="7" s="1"/>
  <c r="O33" i="7" s="1"/>
  <c r="R9" i="7" s="1"/>
  <c r="O31" i="6"/>
  <c r="O32" i="6" s="1"/>
  <c r="O33" i="6" s="1"/>
  <c r="R9" i="6" s="1"/>
  <c r="O47" i="6"/>
  <c r="O48" i="6" s="1"/>
  <c r="O49" i="6" s="1"/>
  <c r="R13" i="6" s="1"/>
  <c r="O51" i="6"/>
  <c r="O52" i="6" s="1"/>
  <c r="O53" i="6" s="1"/>
  <c r="R14" i="6" s="1"/>
  <c r="O7" i="7"/>
  <c r="O8" i="7" s="1"/>
  <c r="O9" i="7" s="1"/>
  <c r="R3" i="7" s="1"/>
  <c r="O42" i="3"/>
  <c r="O43" i="3" s="1"/>
  <c r="R15" i="3" s="1"/>
  <c r="O35" i="6"/>
  <c r="O36" i="6" s="1"/>
  <c r="O37" i="6" s="1"/>
  <c r="R10" i="6" s="1"/>
  <c r="O7" i="5"/>
  <c r="O8" i="5" s="1"/>
  <c r="O9" i="5" s="1"/>
  <c r="R3" i="5" s="1"/>
  <c r="O24" i="5"/>
  <c r="O25" i="5" s="1"/>
  <c r="R7" i="5" s="1"/>
  <c r="O93" i="4"/>
  <c r="R24" i="4" s="1"/>
  <c r="O11" i="6"/>
  <c r="O12" i="6" s="1"/>
  <c r="O13" i="6" s="1"/>
  <c r="R4" i="6" s="1"/>
  <c r="O59" i="6"/>
  <c r="O60" i="6" s="1"/>
  <c r="O61" i="6" s="1"/>
  <c r="R16" i="6" s="1"/>
  <c r="O9" i="9"/>
  <c r="O27" i="5"/>
  <c r="O63" i="5"/>
  <c r="O63" i="7"/>
  <c r="O64" i="7" s="1"/>
  <c r="O65" i="7" s="1"/>
  <c r="R17" i="7" s="1"/>
  <c r="O30" i="8"/>
  <c r="O31" i="8" s="1"/>
  <c r="R11" i="8" s="1"/>
  <c r="O42" i="8"/>
  <c r="O43" i="8" s="1"/>
  <c r="R15" i="8" s="1"/>
  <c r="O54" i="8"/>
  <c r="O55" i="8" s="1"/>
  <c r="R19" i="8" s="1"/>
  <c r="O27" i="9"/>
  <c r="O39" i="9"/>
  <c r="O51" i="9"/>
  <c r="O52" i="9" s="1"/>
  <c r="R18" i="9" s="1"/>
  <c r="O63" i="9"/>
  <c r="O64" i="9" s="1"/>
  <c r="R22" i="9" s="1"/>
  <c r="O53" i="11"/>
  <c r="O54" i="11" s="1"/>
  <c r="O55" i="11" s="1"/>
  <c r="O56" i="11" s="1"/>
  <c r="R12" i="11" s="1"/>
  <c r="O6" i="3"/>
  <c r="O7" i="3" s="1"/>
  <c r="R3" i="3" s="1"/>
  <c r="O55" i="5"/>
  <c r="O56" i="5" s="1"/>
  <c r="O57" i="5" s="1"/>
  <c r="R15" i="5" s="1"/>
  <c r="O15" i="6"/>
  <c r="O16" i="6" s="1"/>
  <c r="O17" i="6" s="1"/>
  <c r="R5" i="6" s="1"/>
  <c r="O55" i="6"/>
  <c r="O56" i="6" s="1"/>
  <c r="O57" i="6" s="1"/>
  <c r="R15" i="6" s="1"/>
  <c r="O15" i="7"/>
  <c r="O16" i="7" s="1"/>
  <c r="O17" i="7" s="1"/>
  <c r="R5" i="7" s="1"/>
  <c r="O47" i="7"/>
  <c r="O48" i="7" s="1"/>
  <c r="O49" i="7" s="1"/>
  <c r="R13" i="7" s="1"/>
  <c r="O79" i="7"/>
  <c r="O80" i="7" s="1"/>
  <c r="O81" i="7" s="1"/>
  <c r="R21" i="7" s="1"/>
  <c r="O21" i="9"/>
  <c r="O22" i="9" s="1"/>
  <c r="R8" i="9" s="1"/>
  <c r="O89" i="4"/>
  <c r="R23" i="4" s="1"/>
  <c r="O19" i="6"/>
  <c r="O20" i="6" s="1"/>
  <c r="O21" i="6" s="1"/>
  <c r="R6" i="6" s="1"/>
  <c r="O51" i="7"/>
  <c r="O55" i="7"/>
  <c r="O56" i="7" s="1"/>
  <c r="O57" i="7" s="1"/>
  <c r="R15" i="7" s="1"/>
  <c r="O3" i="8"/>
  <c r="O4" i="8" s="1"/>
  <c r="R2" i="8" s="1"/>
  <c r="O10" i="8"/>
  <c r="R4" i="8" s="1"/>
  <c r="O21" i="8"/>
  <c r="O22" i="8" s="1"/>
  <c r="R8" i="8" s="1"/>
  <c r="O28" i="9"/>
  <c r="R10" i="9" s="1"/>
  <c r="O36" i="9"/>
  <c r="O37" i="9" s="1"/>
  <c r="R13" i="9" s="1"/>
  <c r="O40" i="9"/>
  <c r="R14" i="9" s="1"/>
  <c r="O48" i="9"/>
  <c r="O49" i="9" s="1"/>
  <c r="R17" i="9" s="1"/>
  <c r="O60" i="9"/>
  <c r="O61" i="9" s="1"/>
  <c r="R21" i="9" s="1"/>
  <c r="O18" i="11"/>
  <c r="O19" i="11" s="1"/>
  <c r="O20" i="11" s="1"/>
  <c r="O21" i="11" s="1"/>
  <c r="R5" i="11" s="1"/>
  <c r="O78" i="11"/>
  <c r="O79" i="11" s="1"/>
  <c r="O80" i="11" s="1"/>
  <c r="O81" i="11" s="1"/>
  <c r="R17" i="11" s="1"/>
  <c r="O24" i="8"/>
  <c r="O25" i="8" s="1"/>
  <c r="R9" i="8" s="1"/>
  <c r="O3" i="11"/>
  <c r="O4" i="11" s="1"/>
  <c r="O5" i="11" s="1"/>
  <c r="O6" i="11" s="1"/>
  <c r="R2" i="11" s="1"/>
  <c r="O13" i="11"/>
  <c r="O14" i="11" s="1"/>
  <c r="O15" i="11" s="1"/>
  <c r="O16" i="11" s="1"/>
  <c r="R4" i="11" s="1"/>
  <c r="O88" i="11"/>
  <c r="O89" i="11" s="1"/>
  <c r="O90" i="11" s="1"/>
  <c r="O91" i="11" s="1"/>
  <c r="R19" i="11" s="1"/>
  <c r="O11" i="5"/>
  <c r="O12" i="5" s="1"/>
  <c r="O13" i="5" s="1"/>
  <c r="R4" i="5" s="1"/>
  <c r="R24" i="10"/>
  <c r="O121" i="10"/>
  <c r="R25" i="10" s="1"/>
  <c r="O98" i="11"/>
  <c r="O99" i="11" s="1"/>
  <c r="O100" i="11" s="1"/>
  <c r="O101" i="11" s="1"/>
  <c r="R21" i="11" s="1"/>
  <c r="O28" i="11"/>
  <c r="O29" i="11" s="1"/>
  <c r="O30" i="11" s="1"/>
  <c r="O31" i="11" s="1"/>
  <c r="R7" i="11" s="1"/>
  <c r="O10" i="11"/>
  <c r="O11" i="11" s="1"/>
  <c r="R3" i="11" s="1"/>
  <c r="O58" i="11"/>
  <c r="O59" i="11" s="1"/>
  <c r="O60" i="11" s="1"/>
  <c r="O61" i="11" s="1"/>
  <c r="R13" i="11" s="1"/>
  <c r="O93" i="11"/>
  <c r="O94" i="11" s="1"/>
  <c r="O95" i="11" s="1"/>
  <c r="O96" i="11" s="1"/>
  <c r="R20" i="11" s="1"/>
  <c r="O68" i="11"/>
  <c r="O69" i="11" s="1"/>
  <c r="O70" i="11" s="1"/>
  <c r="O71" i="11" s="1"/>
  <c r="R15" i="11" s="1"/>
  <c r="O103" i="11"/>
  <c r="O104" i="11" s="1"/>
  <c r="O105" i="11" s="1"/>
  <c r="O106" i="11" s="1"/>
  <c r="R22" i="11" s="1"/>
  <c r="O38" i="11"/>
  <c r="O39" i="11" s="1"/>
  <c r="O40" i="11" s="1"/>
  <c r="O41" i="11" s="1"/>
  <c r="R9" i="11" s="1"/>
  <c r="O64" i="11"/>
  <c r="O65" i="11" s="1"/>
  <c r="O66" i="11" s="1"/>
  <c r="R14" i="11" s="1"/>
  <c r="O33" i="11"/>
  <c r="O34" i="11" s="1"/>
  <c r="O35" i="11" s="1"/>
  <c r="O36" i="11" s="1"/>
  <c r="R8" i="11" s="1"/>
  <c r="O48" i="11"/>
  <c r="O49" i="11" s="1"/>
  <c r="O50" i="11" s="1"/>
  <c r="O51" i="11" s="1"/>
  <c r="R11" i="11" s="1"/>
  <c r="R23" i="10"/>
  <c r="O115" i="10"/>
  <c r="O110" i="10"/>
  <c r="O53" i="10"/>
  <c r="O54" i="10" s="1"/>
  <c r="O18" i="10"/>
  <c r="O19" i="10" s="1"/>
  <c r="O3" i="10"/>
  <c r="O4" i="10" s="1"/>
  <c r="O73" i="10"/>
  <c r="O74" i="10" s="1"/>
  <c r="O33" i="10"/>
  <c r="O34" i="10" s="1"/>
  <c r="O93" i="10"/>
  <c r="O94" i="10" s="1"/>
  <c r="O8" i="10"/>
  <c r="O9" i="10" s="1"/>
  <c r="O28" i="10"/>
  <c r="O29" i="10" s="1"/>
  <c r="O38" i="10"/>
  <c r="O39" i="10" s="1"/>
  <c r="O58" i="10"/>
  <c r="O59" i="10" s="1"/>
  <c r="O78" i="10"/>
  <c r="O79" i="10" s="1"/>
  <c r="O98" i="10"/>
  <c r="O99" i="10" s="1"/>
  <c r="O23" i="10"/>
  <c r="O24" i="10" s="1"/>
  <c r="O43" i="10"/>
  <c r="O44" i="10" s="1"/>
  <c r="O63" i="10"/>
  <c r="O64" i="10" s="1"/>
  <c r="O83" i="10"/>
  <c r="O84" i="10" s="1"/>
  <c r="O103" i="10"/>
  <c r="O104" i="10" s="1"/>
  <c r="O13" i="10"/>
  <c r="O14" i="10" s="1"/>
  <c r="O48" i="10"/>
  <c r="O49" i="10" s="1"/>
  <c r="O68" i="10"/>
  <c r="O69" i="10" s="1"/>
  <c r="O88" i="10"/>
  <c r="O89" i="10" s="1"/>
  <c r="O18" i="9"/>
  <c r="O19" i="9" s="1"/>
  <c r="R7" i="9" s="1"/>
  <c r="O12" i="9"/>
  <c r="O13" i="9" s="1"/>
  <c r="R5" i="9" s="1"/>
  <c r="O6" i="9"/>
  <c r="O7" i="9" s="1"/>
  <c r="R3" i="9" s="1"/>
  <c r="O15" i="9"/>
  <c r="O16" i="9" s="1"/>
  <c r="R6" i="9" s="1"/>
  <c r="O33" i="9"/>
  <c r="O34" i="9" s="1"/>
  <c r="R12" i="9" s="1"/>
  <c r="O45" i="9"/>
  <c r="O46" i="9" s="1"/>
  <c r="R16" i="9" s="1"/>
  <c r="O57" i="9"/>
  <c r="O58" i="9" s="1"/>
  <c r="R20" i="9" s="1"/>
  <c r="O24" i="9"/>
  <c r="O25" i="9" s="1"/>
  <c r="R9" i="9" s="1"/>
  <c r="O10" i="9"/>
  <c r="R4" i="9" s="1"/>
  <c r="O30" i="9"/>
  <c r="O31" i="9" s="1"/>
  <c r="R11" i="9" s="1"/>
  <c r="O42" i="9"/>
  <c r="O43" i="9" s="1"/>
  <c r="R15" i="9" s="1"/>
  <c r="O54" i="9"/>
  <c r="O55" i="9" s="1"/>
  <c r="R19" i="9" s="1"/>
  <c r="O3" i="9"/>
  <c r="O4" i="9" s="1"/>
  <c r="R2" i="9" s="1"/>
  <c r="O27" i="8"/>
  <c r="O28" i="8" s="1"/>
  <c r="R10" i="8" s="1"/>
  <c r="O39" i="8"/>
  <c r="O40" i="8" s="1"/>
  <c r="R14" i="8" s="1"/>
  <c r="O51" i="8"/>
  <c r="O52" i="8" s="1"/>
  <c r="R18" i="8" s="1"/>
  <c r="O63" i="8"/>
  <c r="O64" i="8" s="1"/>
  <c r="R22" i="8" s="1"/>
  <c r="O12" i="8"/>
  <c r="O13" i="8" s="1"/>
  <c r="R5" i="8" s="1"/>
  <c r="O36" i="8"/>
  <c r="O37" i="8" s="1"/>
  <c r="R13" i="8" s="1"/>
  <c r="O48" i="8"/>
  <c r="O49" i="8" s="1"/>
  <c r="R17" i="8" s="1"/>
  <c r="O60" i="8"/>
  <c r="O61" i="8" s="1"/>
  <c r="R21" i="8" s="1"/>
  <c r="O18" i="8"/>
  <c r="O19" i="8" s="1"/>
  <c r="R7" i="8" s="1"/>
  <c r="O33" i="8"/>
  <c r="O34" i="8" s="1"/>
  <c r="R12" i="8" s="1"/>
  <c r="O45" i="8"/>
  <c r="O46" i="8" s="1"/>
  <c r="R16" i="8" s="1"/>
  <c r="O57" i="8"/>
  <c r="O58" i="8" s="1"/>
  <c r="R20" i="8" s="1"/>
  <c r="O11" i="7"/>
  <c r="O12" i="7" s="1"/>
  <c r="O13" i="7" s="1"/>
  <c r="R4" i="7" s="1"/>
  <c r="O83" i="7"/>
  <c r="O84" i="7" s="1"/>
  <c r="O85" i="7" s="1"/>
  <c r="R22" i="7" s="1"/>
  <c r="O40" i="7"/>
  <c r="O41" i="7" s="1"/>
  <c r="R11" i="7" s="1"/>
  <c r="O19" i="7"/>
  <c r="O20" i="7" s="1"/>
  <c r="O21" i="7" s="1"/>
  <c r="R6" i="7" s="1"/>
  <c r="O36" i="7"/>
  <c r="O37" i="7" s="1"/>
  <c r="R10" i="7" s="1"/>
  <c r="O52" i="7"/>
  <c r="O53" i="7" s="1"/>
  <c r="R14" i="7" s="1"/>
  <c r="O24" i="6"/>
  <c r="O25" i="6" s="1"/>
  <c r="R7" i="6" s="1"/>
  <c r="O72" i="6"/>
  <c r="O73" i="6" s="1"/>
  <c r="R19" i="6" s="1"/>
  <c r="O83" i="6"/>
  <c r="O84" i="6" s="1"/>
  <c r="O85" i="6" s="1"/>
  <c r="R22" i="6" s="1"/>
  <c r="O64" i="6"/>
  <c r="O65" i="6" s="1"/>
  <c r="R17" i="6" s="1"/>
  <c r="O39" i="6"/>
  <c r="O40" i="6" s="1"/>
  <c r="O41" i="6" s="1"/>
  <c r="R11" i="6" s="1"/>
  <c r="O68" i="6"/>
  <c r="O69" i="6" s="1"/>
  <c r="R18" i="6" s="1"/>
  <c r="O3" i="6"/>
  <c r="O4" i="6" s="1"/>
  <c r="O5" i="6" s="1"/>
  <c r="R2" i="6" s="1"/>
  <c r="O40" i="5"/>
  <c r="O41" i="5" s="1"/>
  <c r="R11" i="5" s="1"/>
  <c r="O59" i="5"/>
  <c r="O60" i="5" s="1"/>
  <c r="O61" i="5" s="1"/>
  <c r="R16" i="5" s="1"/>
  <c r="O35" i="5"/>
  <c r="O36" i="5"/>
  <c r="O37" i="5" s="1"/>
  <c r="R10" i="5" s="1"/>
  <c r="O64" i="5"/>
  <c r="O65" i="5" s="1"/>
  <c r="R17" i="5" s="1"/>
  <c r="O31" i="5"/>
  <c r="O32" i="5" s="1"/>
  <c r="O33" i="5" s="1"/>
  <c r="R9" i="5" s="1"/>
  <c r="O3" i="5"/>
  <c r="O4" i="5" s="1"/>
  <c r="O5" i="5" s="1"/>
  <c r="R2" i="5" s="1"/>
  <c r="O17" i="5"/>
  <c r="R5" i="5" s="1"/>
  <c r="O19" i="5"/>
  <c r="O20" i="5" s="1"/>
  <c r="O21" i="5" s="1"/>
  <c r="R6" i="5" s="1"/>
  <c r="O51" i="5"/>
  <c r="O52" i="5" s="1"/>
  <c r="O53" i="5" s="1"/>
  <c r="R14" i="5" s="1"/>
  <c r="O67" i="5"/>
  <c r="O68" i="5" s="1"/>
  <c r="O69" i="5" s="1"/>
  <c r="R18" i="5" s="1"/>
  <c r="O28" i="5"/>
  <c r="O29" i="5" s="1"/>
  <c r="R8" i="5" s="1"/>
  <c r="O39" i="5"/>
  <c r="O88" i="4"/>
  <c r="O31" i="4"/>
  <c r="O32" i="4" s="1"/>
  <c r="O33" i="4" s="1"/>
  <c r="R9" i="4" s="1"/>
  <c r="O11" i="4"/>
  <c r="O55" i="4"/>
  <c r="O19" i="4"/>
  <c r="O39" i="4"/>
  <c r="O71" i="4"/>
  <c r="O7" i="4"/>
  <c r="O27" i="4"/>
  <c r="O28" i="4" s="1"/>
  <c r="O29" i="4" s="1"/>
  <c r="O47" i="4"/>
  <c r="O63" i="4"/>
  <c r="O79" i="4"/>
  <c r="O35" i="4"/>
  <c r="O51" i="4"/>
  <c r="O67" i="4"/>
  <c r="O83" i="4"/>
  <c r="O15" i="4"/>
  <c r="O3" i="4"/>
  <c r="O4" i="4" s="1"/>
  <c r="O5" i="4" s="1"/>
  <c r="O23" i="4"/>
  <c r="O43" i="4"/>
  <c r="O59" i="4"/>
  <c r="O75" i="4"/>
  <c r="O27" i="3"/>
  <c r="O28" i="3" s="1"/>
  <c r="R10" i="3" s="1"/>
  <c r="O55" i="3"/>
  <c r="R19" i="3" s="1"/>
  <c r="O63" i="3"/>
  <c r="O64" i="3" s="1"/>
  <c r="R22" i="3" s="1"/>
  <c r="O39" i="3"/>
  <c r="O40" i="3" s="1"/>
  <c r="R14" i="3" s="1"/>
  <c r="O51" i="3"/>
  <c r="O52" i="3" s="1"/>
  <c r="R18" i="3" s="1"/>
  <c r="O3" i="3"/>
  <c r="O4" i="3" s="1"/>
  <c r="R2" i="3" s="1"/>
  <c r="O10" i="3"/>
  <c r="R4" i="3" s="1"/>
  <c r="O21" i="3"/>
  <c r="O22" i="3" s="1"/>
  <c r="R8" i="3" s="1"/>
  <c r="O25" i="3"/>
  <c r="R9" i="3" s="1"/>
  <c r="O48" i="3"/>
  <c r="O49" i="3" s="1"/>
  <c r="R17" i="3" s="1"/>
  <c r="O12" i="3"/>
  <c r="O13" i="3" s="1"/>
  <c r="R5" i="3" s="1"/>
  <c r="O36" i="3"/>
  <c r="O37" i="3" s="1"/>
  <c r="R13" i="3" s="1"/>
  <c r="O60" i="3"/>
  <c r="O61" i="3" s="1"/>
  <c r="R21" i="3" s="1"/>
  <c r="O18" i="3"/>
  <c r="O19" i="3" s="1"/>
  <c r="R7" i="3" s="1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E141" i="11" l="1"/>
  <c r="E144" i="11"/>
  <c r="E136" i="11"/>
  <c r="E132" i="11"/>
  <c r="E128" i="11"/>
  <c r="E124" i="11"/>
  <c r="G49" i="12" s="1"/>
  <c r="E147" i="11"/>
  <c r="E139" i="11"/>
  <c r="E142" i="11"/>
  <c r="E133" i="11"/>
  <c r="E129" i="11"/>
  <c r="E125" i="11"/>
  <c r="G50" i="12" s="1"/>
  <c r="E145" i="11"/>
  <c r="E137" i="11"/>
  <c r="E143" i="11"/>
  <c r="E135" i="11"/>
  <c r="E126" i="11"/>
  <c r="G51" i="12" s="1"/>
  <c r="E146" i="11"/>
  <c r="E140" i="11"/>
  <c r="E134" i="11"/>
  <c r="E127" i="11"/>
  <c r="E138" i="11"/>
  <c r="E130" i="11"/>
  <c r="E131" i="11"/>
  <c r="O105" i="10"/>
  <c r="O106" i="10" s="1"/>
  <c r="R22" i="10" s="1"/>
  <c r="O100" i="10"/>
  <c r="O101" i="10" s="1"/>
  <c r="R21" i="10" s="1"/>
  <c r="O95" i="10"/>
  <c r="O96" i="10" s="1"/>
  <c r="R20" i="10" s="1"/>
  <c r="O90" i="10"/>
  <c r="O91" i="10" s="1"/>
  <c r="R19" i="10" s="1"/>
  <c r="O85" i="10"/>
  <c r="O86" i="10" s="1"/>
  <c r="R18" i="10" s="1"/>
  <c r="O80" i="10"/>
  <c r="O81" i="10" s="1"/>
  <c r="R17" i="10" s="1"/>
  <c r="O75" i="10"/>
  <c r="O76" i="10" s="1"/>
  <c r="R16" i="10" s="1"/>
  <c r="O70" i="10"/>
  <c r="O71" i="10" s="1"/>
  <c r="R15" i="10" s="1"/>
  <c r="O65" i="10"/>
  <c r="O66" i="10" s="1"/>
  <c r="R14" i="10" s="1"/>
  <c r="O60" i="10"/>
  <c r="O61" i="10" s="1"/>
  <c r="R13" i="10" s="1"/>
  <c r="O55" i="10"/>
  <c r="O56" i="10" s="1"/>
  <c r="R12" i="10" s="1"/>
  <c r="O50" i="10"/>
  <c r="O51" i="10" s="1"/>
  <c r="R11" i="10" s="1"/>
  <c r="O45" i="10"/>
  <c r="O46" i="10" s="1"/>
  <c r="R10" i="10" s="1"/>
  <c r="O40" i="10"/>
  <c r="O41" i="10" s="1"/>
  <c r="R9" i="10" s="1"/>
  <c r="O35" i="10"/>
  <c r="O36" i="10" s="1"/>
  <c r="R8" i="10" s="1"/>
  <c r="O30" i="10"/>
  <c r="O31" i="10" s="1"/>
  <c r="R7" i="10" s="1"/>
  <c r="O25" i="10"/>
  <c r="O26" i="10" s="1"/>
  <c r="R6" i="10" s="1"/>
  <c r="O20" i="10"/>
  <c r="O21" i="10" s="1"/>
  <c r="R5" i="10" s="1"/>
  <c r="O15" i="10"/>
  <c r="O16" i="10" s="1"/>
  <c r="R4" i="10" s="1"/>
  <c r="O10" i="10"/>
  <c r="O11" i="10" s="1"/>
  <c r="R3" i="10" s="1"/>
  <c r="O5" i="10"/>
  <c r="O6" i="10" s="1"/>
  <c r="R2" i="10" s="1"/>
  <c r="E93" i="9"/>
  <c r="E82" i="9"/>
  <c r="E90" i="9"/>
  <c r="E96" i="9"/>
  <c r="E88" i="9"/>
  <c r="E84" i="9"/>
  <c r="E80" i="9"/>
  <c r="E76" i="9"/>
  <c r="G31" i="12" s="1"/>
  <c r="E78" i="9"/>
  <c r="G33" i="12" s="1"/>
  <c r="E95" i="9"/>
  <c r="E79" i="9"/>
  <c r="E99" i="9"/>
  <c r="E91" i="9"/>
  <c r="E86" i="9"/>
  <c r="E94" i="9"/>
  <c r="E85" i="9"/>
  <c r="E81" i="9"/>
  <c r="E77" i="9"/>
  <c r="G32" i="12" s="1"/>
  <c r="E97" i="9"/>
  <c r="E89" i="9"/>
  <c r="E92" i="9"/>
  <c r="E83" i="9"/>
  <c r="E87" i="9"/>
  <c r="E98" i="9"/>
  <c r="E93" i="8"/>
  <c r="E96" i="8"/>
  <c r="E88" i="8"/>
  <c r="E84" i="8"/>
  <c r="E80" i="8"/>
  <c r="E76" i="8"/>
  <c r="G28" i="12" s="1"/>
  <c r="E99" i="8"/>
  <c r="E91" i="8"/>
  <c r="E94" i="8"/>
  <c r="E85" i="8"/>
  <c r="E81" i="8"/>
  <c r="E77" i="8"/>
  <c r="G29" i="12" s="1"/>
  <c r="E97" i="8"/>
  <c r="E89" i="8"/>
  <c r="E95" i="8"/>
  <c r="E92" i="8"/>
  <c r="E86" i="8"/>
  <c r="E82" i="8"/>
  <c r="E78" i="8"/>
  <c r="G30" i="12" s="1"/>
  <c r="E98" i="8"/>
  <c r="E90" i="8"/>
  <c r="E87" i="8"/>
  <c r="E83" i="8"/>
  <c r="E79" i="8"/>
  <c r="E117" i="7"/>
  <c r="E120" i="7"/>
  <c r="E112" i="7"/>
  <c r="E108" i="7"/>
  <c r="E104" i="7"/>
  <c r="E100" i="7"/>
  <c r="G43" i="12" s="1"/>
  <c r="E123" i="7"/>
  <c r="E115" i="7"/>
  <c r="E118" i="7"/>
  <c r="E109" i="7"/>
  <c r="E105" i="7"/>
  <c r="E101" i="7"/>
  <c r="G44" i="12" s="1"/>
  <c r="E121" i="7"/>
  <c r="E113" i="7"/>
  <c r="E116" i="7"/>
  <c r="E110" i="7"/>
  <c r="E106" i="7"/>
  <c r="E102" i="7"/>
  <c r="G45" i="12" s="1"/>
  <c r="E122" i="7"/>
  <c r="E114" i="7"/>
  <c r="E103" i="7"/>
  <c r="E119" i="7"/>
  <c r="E111" i="7"/>
  <c r="E107" i="7"/>
  <c r="E117" i="6"/>
  <c r="E120" i="6"/>
  <c r="E112" i="6"/>
  <c r="E108" i="6"/>
  <c r="E104" i="6"/>
  <c r="E100" i="6"/>
  <c r="G40" i="12" s="1"/>
  <c r="E123" i="6"/>
  <c r="E115" i="6"/>
  <c r="E118" i="6"/>
  <c r="E109" i="6"/>
  <c r="E105" i="6"/>
  <c r="E101" i="6"/>
  <c r="G41" i="12" s="1"/>
  <c r="E121" i="6"/>
  <c r="E113" i="6"/>
  <c r="E116" i="6"/>
  <c r="E110" i="6"/>
  <c r="E106" i="6"/>
  <c r="E102" i="6"/>
  <c r="G42" i="12" s="1"/>
  <c r="E122" i="6"/>
  <c r="E114" i="6"/>
  <c r="E111" i="6"/>
  <c r="E107" i="6"/>
  <c r="E103" i="6"/>
  <c r="E119" i="6"/>
  <c r="E117" i="5"/>
  <c r="E120" i="5"/>
  <c r="E112" i="5"/>
  <c r="E108" i="5"/>
  <c r="E104" i="5"/>
  <c r="E100" i="5"/>
  <c r="G37" i="12" s="1"/>
  <c r="E111" i="5"/>
  <c r="E109" i="5"/>
  <c r="E102" i="5"/>
  <c r="G39" i="12" s="1"/>
  <c r="E123" i="5"/>
  <c r="E121" i="5"/>
  <c r="E119" i="5"/>
  <c r="E107" i="5"/>
  <c r="E105" i="5"/>
  <c r="E110" i="5"/>
  <c r="E116" i="5"/>
  <c r="E113" i="5"/>
  <c r="E101" i="5"/>
  <c r="G38" i="12" s="1"/>
  <c r="E122" i="5"/>
  <c r="E106" i="5"/>
  <c r="E103" i="5"/>
  <c r="E114" i="5"/>
  <c r="E118" i="5"/>
  <c r="E115" i="5"/>
  <c r="O84" i="4"/>
  <c r="O85" i="4" s="1"/>
  <c r="R22" i="4" s="1"/>
  <c r="O80" i="4"/>
  <c r="O81" i="4" s="1"/>
  <c r="R21" i="4" s="1"/>
  <c r="O76" i="4"/>
  <c r="O77" i="4" s="1"/>
  <c r="R20" i="4" s="1"/>
  <c r="O72" i="4"/>
  <c r="O73" i="4" s="1"/>
  <c r="R19" i="4" s="1"/>
  <c r="O68" i="4"/>
  <c r="O69" i="4" s="1"/>
  <c r="R18" i="4" s="1"/>
  <c r="O64" i="4"/>
  <c r="O65" i="4" s="1"/>
  <c r="R17" i="4" s="1"/>
  <c r="O60" i="4"/>
  <c r="O61" i="4" s="1"/>
  <c r="R16" i="4" s="1"/>
  <c r="O56" i="4"/>
  <c r="O57" i="4" s="1"/>
  <c r="R15" i="4" s="1"/>
  <c r="O52" i="4"/>
  <c r="O53" i="4" s="1"/>
  <c r="R14" i="4" s="1"/>
  <c r="O48" i="4"/>
  <c r="O49" i="4" s="1"/>
  <c r="R13" i="4" s="1"/>
  <c r="O44" i="4"/>
  <c r="O45" i="4" s="1"/>
  <c r="R12" i="4" s="1"/>
  <c r="R8" i="4"/>
  <c r="O40" i="4"/>
  <c r="O41" i="4" s="1"/>
  <c r="R11" i="4" s="1"/>
  <c r="O36" i="4"/>
  <c r="O37" i="4" s="1"/>
  <c r="R10" i="4" s="1"/>
  <c r="O24" i="4"/>
  <c r="O25" i="4" s="1"/>
  <c r="R7" i="4" s="1"/>
  <c r="O20" i="4"/>
  <c r="O21" i="4" s="1"/>
  <c r="R6" i="4" s="1"/>
  <c r="O16" i="4"/>
  <c r="O17" i="4" s="1"/>
  <c r="R5" i="4" s="1"/>
  <c r="O12" i="4"/>
  <c r="O13" i="4" s="1"/>
  <c r="R4" i="4" s="1"/>
  <c r="O8" i="4"/>
  <c r="O9" i="4" s="1"/>
  <c r="R3" i="4" s="1"/>
  <c r="R2" i="4"/>
  <c r="E93" i="3"/>
  <c r="E96" i="3"/>
  <c r="E88" i="3"/>
  <c r="E84" i="3"/>
  <c r="E80" i="3"/>
  <c r="E76" i="3"/>
  <c r="G25" i="12" s="1"/>
  <c r="E99" i="3"/>
  <c r="E91" i="3"/>
  <c r="E94" i="3"/>
  <c r="E85" i="3"/>
  <c r="E81" i="3"/>
  <c r="E77" i="3"/>
  <c r="G26" i="12" s="1"/>
  <c r="E97" i="3"/>
  <c r="E89" i="3"/>
  <c r="E92" i="3"/>
  <c r="E86" i="3"/>
  <c r="E82" i="3"/>
  <c r="E78" i="3"/>
  <c r="G27" i="12" s="1"/>
  <c r="E98" i="3"/>
  <c r="E87" i="3"/>
  <c r="E95" i="3"/>
  <c r="E90" i="3"/>
  <c r="E83" i="3"/>
  <c r="E79" i="3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T3" i="2"/>
  <c r="S3" i="2"/>
  <c r="T2" i="2"/>
  <c r="S2" i="2"/>
  <c r="E132" i="10" l="1"/>
  <c r="E142" i="10"/>
  <c r="G142" i="10" s="1"/>
  <c r="E135" i="10"/>
  <c r="G135" i="10" s="1"/>
  <c r="E133" i="10"/>
  <c r="G133" i="10" s="1"/>
  <c r="E131" i="10"/>
  <c r="E128" i="10"/>
  <c r="C128" i="10" s="1"/>
  <c r="E124" i="10"/>
  <c r="E129" i="10"/>
  <c r="F129" i="10" s="1"/>
  <c r="E127" i="10"/>
  <c r="F127" i="10" s="1"/>
  <c r="E139" i="10"/>
  <c r="E141" i="10"/>
  <c r="C142" i="10" s="1"/>
  <c r="E147" i="10"/>
  <c r="G147" i="10" s="1"/>
  <c r="E125" i="10"/>
  <c r="E145" i="10"/>
  <c r="G145" i="10" s="1"/>
  <c r="E130" i="10"/>
  <c r="E136" i="10"/>
  <c r="F136" i="10" s="1"/>
  <c r="E126" i="10"/>
  <c r="G48" i="12" s="1"/>
  <c r="E138" i="10"/>
  <c r="E134" i="10"/>
  <c r="F134" i="10" s="1"/>
  <c r="E137" i="10"/>
  <c r="E143" i="10"/>
  <c r="G143" i="10" s="1"/>
  <c r="E140" i="10"/>
  <c r="F140" i="10" s="1"/>
  <c r="E146" i="10"/>
  <c r="F146" i="10" s="1"/>
  <c r="E144" i="10"/>
  <c r="C144" i="10" s="1"/>
  <c r="E112" i="4"/>
  <c r="C131" i="11"/>
  <c r="F131" i="11"/>
  <c r="G131" i="11"/>
  <c r="G130" i="11"/>
  <c r="F130" i="11"/>
  <c r="C130" i="11"/>
  <c r="C143" i="11"/>
  <c r="G143" i="11"/>
  <c r="F143" i="11"/>
  <c r="G147" i="11"/>
  <c r="F147" i="11"/>
  <c r="C147" i="11"/>
  <c r="C138" i="11"/>
  <c r="F138" i="11"/>
  <c r="G138" i="11"/>
  <c r="G137" i="11"/>
  <c r="F137" i="11"/>
  <c r="C137" i="11"/>
  <c r="F124" i="11"/>
  <c r="E49" i="12" s="1"/>
  <c r="C124" i="11"/>
  <c r="D49" i="12" s="1"/>
  <c r="G124" i="11"/>
  <c r="C127" i="11"/>
  <c r="F127" i="11"/>
  <c r="G127" i="11"/>
  <c r="F145" i="11"/>
  <c r="C145" i="11"/>
  <c r="G145" i="11"/>
  <c r="F128" i="11"/>
  <c r="C128" i="11"/>
  <c r="G128" i="11"/>
  <c r="G134" i="11"/>
  <c r="F134" i="11"/>
  <c r="C134" i="11"/>
  <c r="G125" i="11"/>
  <c r="F125" i="11"/>
  <c r="E50" i="12" s="1"/>
  <c r="C125" i="11"/>
  <c r="F132" i="11"/>
  <c r="C132" i="11"/>
  <c r="G132" i="11"/>
  <c r="G139" i="11"/>
  <c r="F139" i="11"/>
  <c r="C139" i="11"/>
  <c r="G140" i="11"/>
  <c r="F140" i="11"/>
  <c r="C140" i="11"/>
  <c r="G129" i="11"/>
  <c r="F129" i="11"/>
  <c r="C129" i="11"/>
  <c r="F136" i="11"/>
  <c r="C136" i="11"/>
  <c r="G136" i="11"/>
  <c r="C135" i="11"/>
  <c r="F135" i="11"/>
  <c r="G135" i="11"/>
  <c r="C146" i="11"/>
  <c r="F146" i="11"/>
  <c r="G146" i="11"/>
  <c r="G133" i="11"/>
  <c r="F133" i="11"/>
  <c r="C133" i="11"/>
  <c r="F144" i="11"/>
  <c r="C144" i="11"/>
  <c r="G144" i="11"/>
  <c r="G126" i="11"/>
  <c r="F126" i="11"/>
  <c r="E51" i="12" s="1"/>
  <c r="G142" i="11"/>
  <c r="F142" i="11"/>
  <c r="C142" i="11"/>
  <c r="C141" i="11"/>
  <c r="G141" i="11"/>
  <c r="F141" i="11"/>
  <c r="F142" i="10"/>
  <c r="F132" i="10"/>
  <c r="G132" i="10"/>
  <c r="G138" i="10"/>
  <c r="F138" i="10"/>
  <c r="F126" i="10"/>
  <c r="E48" i="12" s="1"/>
  <c r="G126" i="10"/>
  <c r="G127" i="10"/>
  <c r="C127" i="10"/>
  <c r="G139" i="10"/>
  <c r="F139" i="10"/>
  <c r="C139" i="10"/>
  <c r="F141" i="10"/>
  <c r="C98" i="9"/>
  <c r="F98" i="9"/>
  <c r="G98" i="9"/>
  <c r="G85" i="9"/>
  <c r="C85" i="9"/>
  <c r="F85" i="9"/>
  <c r="F76" i="9"/>
  <c r="E31" i="12" s="1"/>
  <c r="C76" i="9"/>
  <c r="D31" i="12" s="1"/>
  <c r="G76" i="9"/>
  <c r="F83" i="9"/>
  <c r="C83" i="9"/>
  <c r="G83" i="9"/>
  <c r="C86" i="9"/>
  <c r="G86" i="9"/>
  <c r="F86" i="9"/>
  <c r="F84" i="9"/>
  <c r="C84" i="9"/>
  <c r="G84" i="9"/>
  <c r="G92" i="9"/>
  <c r="F92" i="9"/>
  <c r="C92" i="9"/>
  <c r="G91" i="9"/>
  <c r="F91" i="9"/>
  <c r="C91" i="9"/>
  <c r="F88" i="9"/>
  <c r="C88" i="9"/>
  <c r="G88" i="9"/>
  <c r="G87" i="9"/>
  <c r="F87" i="9"/>
  <c r="C87" i="9"/>
  <c r="G89" i="9"/>
  <c r="C89" i="9"/>
  <c r="F89" i="9"/>
  <c r="G99" i="9"/>
  <c r="F99" i="9"/>
  <c r="C99" i="9"/>
  <c r="F96" i="9"/>
  <c r="C96" i="9"/>
  <c r="G96" i="9"/>
  <c r="C97" i="9"/>
  <c r="G97" i="9"/>
  <c r="F97" i="9"/>
  <c r="C79" i="9"/>
  <c r="G79" i="9"/>
  <c r="F79" i="9"/>
  <c r="F90" i="9"/>
  <c r="C90" i="9"/>
  <c r="G90" i="9"/>
  <c r="G94" i="9"/>
  <c r="F94" i="9"/>
  <c r="C94" i="9"/>
  <c r="G77" i="9"/>
  <c r="F77" i="9"/>
  <c r="E32" i="12" s="1"/>
  <c r="C77" i="9"/>
  <c r="D32" i="12" s="1"/>
  <c r="C95" i="9"/>
  <c r="G95" i="9"/>
  <c r="F95" i="9"/>
  <c r="C82" i="9"/>
  <c r="G82" i="9"/>
  <c r="F82" i="9"/>
  <c r="F80" i="9"/>
  <c r="G80" i="9"/>
  <c r="C80" i="9"/>
  <c r="G81" i="9"/>
  <c r="C81" i="9"/>
  <c r="F81" i="9"/>
  <c r="G78" i="9"/>
  <c r="F78" i="9"/>
  <c r="E33" i="12" s="1"/>
  <c r="F93" i="9"/>
  <c r="C93" i="9"/>
  <c r="G93" i="9"/>
  <c r="C95" i="8"/>
  <c r="G95" i="8"/>
  <c r="F95" i="8"/>
  <c r="C79" i="8"/>
  <c r="G79" i="8"/>
  <c r="F79" i="8"/>
  <c r="G92" i="8"/>
  <c r="F92" i="8"/>
  <c r="C92" i="8"/>
  <c r="G91" i="8"/>
  <c r="F91" i="8"/>
  <c r="C91" i="8"/>
  <c r="C87" i="8"/>
  <c r="F87" i="8"/>
  <c r="G87" i="8"/>
  <c r="F76" i="8"/>
  <c r="E28" i="12" s="1"/>
  <c r="C76" i="8"/>
  <c r="D28" i="12" s="1"/>
  <c r="G76" i="8"/>
  <c r="F28" i="12" s="1"/>
  <c r="C90" i="8"/>
  <c r="F90" i="8"/>
  <c r="G90" i="8"/>
  <c r="G97" i="8"/>
  <c r="F97" i="8"/>
  <c r="C97" i="8"/>
  <c r="F80" i="8"/>
  <c r="C80" i="8"/>
  <c r="G80" i="8"/>
  <c r="C83" i="8"/>
  <c r="F83" i="8"/>
  <c r="G83" i="8"/>
  <c r="C98" i="8"/>
  <c r="F98" i="8"/>
  <c r="G98" i="8"/>
  <c r="G77" i="8"/>
  <c r="F77" i="8"/>
  <c r="E29" i="12" s="1"/>
  <c r="C77" i="8"/>
  <c r="D29" i="12" s="1"/>
  <c r="F84" i="8"/>
  <c r="C84" i="8"/>
  <c r="G84" i="8"/>
  <c r="G99" i="8"/>
  <c r="F99" i="8"/>
  <c r="C99" i="8"/>
  <c r="G78" i="8"/>
  <c r="F78" i="8"/>
  <c r="E30" i="12" s="1"/>
  <c r="C78" i="8"/>
  <c r="G81" i="8"/>
  <c r="F81" i="8"/>
  <c r="C81" i="8"/>
  <c r="F88" i="8"/>
  <c r="C88" i="8"/>
  <c r="G88" i="8"/>
  <c r="G82" i="8"/>
  <c r="F82" i="8"/>
  <c r="C82" i="8"/>
  <c r="G85" i="8"/>
  <c r="F85" i="8"/>
  <c r="C85" i="8"/>
  <c r="F96" i="8"/>
  <c r="C96" i="8"/>
  <c r="G96" i="8"/>
  <c r="G89" i="8"/>
  <c r="F89" i="8"/>
  <c r="C89" i="8"/>
  <c r="G86" i="8"/>
  <c r="F86" i="8"/>
  <c r="C86" i="8"/>
  <c r="G94" i="8"/>
  <c r="F94" i="8"/>
  <c r="C94" i="8"/>
  <c r="C93" i="8"/>
  <c r="G93" i="8"/>
  <c r="F93" i="8"/>
  <c r="G110" i="7"/>
  <c r="F110" i="7"/>
  <c r="C110" i="7"/>
  <c r="C119" i="7"/>
  <c r="G119" i="7"/>
  <c r="F119" i="7"/>
  <c r="G113" i="7"/>
  <c r="F113" i="7"/>
  <c r="C113" i="7"/>
  <c r="F100" i="7"/>
  <c r="E43" i="12" s="1"/>
  <c r="C100" i="7"/>
  <c r="D43" i="12" s="1"/>
  <c r="G100" i="7"/>
  <c r="C107" i="7"/>
  <c r="G107" i="7"/>
  <c r="F107" i="7"/>
  <c r="C103" i="7"/>
  <c r="G103" i="7"/>
  <c r="F103" i="7"/>
  <c r="G121" i="7"/>
  <c r="F121" i="7"/>
  <c r="C121" i="7"/>
  <c r="G123" i="7"/>
  <c r="F123" i="7"/>
  <c r="C123" i="7"/>
  <c r="F108" i="7"/>
  <c r="C108" i="7"/>
  <c r="G108" i="7"/>
  <c r="C111" i="7"/>
  <c r="G111" i="7"/>
  <c r="F111" i="7"/>
  <c r="C114" i="7"/>
  <c r="G114" i="7"/>
  <c r="F114" i="7"/>
  <c r="C122" i="7"/>
  <c r="G122" i="7"/>
  <c r="F122" i="7"/>
  <c r="G105" i="7"/>
  <c r="F105" i="7"/>
  <c r="C105" i="7"/>
  <c r="F112" i="7"/>
  <c r="C112" i="7"/>
  <c r="G112" i="7"/>
  <c r="G115" i="7"/>
  <c r="F115" i="7"/>
  <c r="C115" i="7"/>
  <c r="F104" i="7"/>
  <c r="C104" i="7"/>
  <c r="G104" i="7"/>
  <c r="G102" i="7"/>
  <c r="F102" i="7"/>
  <c r="E45" i="12" s="1"/>
  <c r="G109" i="7"/>
  <c r="F109" i="7"/>
  <c r="C109" i="7"/>
  <c r="F120" i="7"/>
  <c r="C120" i="7"/>
  <c r="G120" i="7"/>
  <c r="G116" i="7"/>
  <c r="F116" i="7"/>
  <c r="C116" i="7"/>
  <c r="G101" i="7"/>
  <c r="F101" i="7"/>
  <c r="E44" i="12" s="1"/>
  <c r="C101" i="7"/>
  <c r="D44" i="12" s="1"/>
  <c r="G106" i="7"/>
  <c r="F106" i="7"/>
  <c r="C106" i="7"/>
  <c r="G118" i="7"/>
  <c r="F118" i="7"/>
  <c r="C118" i="7"/>
  <c r="C117" i="7"/>
  <c r="G117" i="7"/>
  <c r="F117" i="7"/>
  <c r="G110" i="6"/>
  <c r="F110" i="6"/>
  <c r="C110" i="6"/>
  <c r="C107" i="6"/>
  <c r="G107" i="6"/>
  <c r="F107" i="6"/>
  <c r="G113" i="6"/>
  <c r="F113" i="6"/>
  <c r="C113" i="6"/>
  <c r="F100" i="6"/>
  <c r="E40" i="12" s="1"/>
  <c r="C100" i="6"/>
  <c r="D40" i="12" s="1"/>
  <c r="G100" i="6"/>
  <c r="C119" i="6"/>
  <c r="G119" i="6"/>
  <c r="F119" i="6"/>
  <c r="C111" i="6"/>
  <c r="G111" i="6"/>
  <c r="F111" i="6"/>
  <c r="G121" i="6"/>
  <c r="F121" i="6"/>
  <c r="C121" i="6"/>
  <c r="F104" i="6"/>
  <c r="C104" i="6"/>
  <c r="G104" i="6"/>
  <c r="C103" i="6"/>
  <c r="G103" i="6"/>
  <c r="F103" i="6"/>
  <c r="G101" i="6"/>
  <c r="F101" i="6"/>
  <c r="E41" i="12" s="1"/>
  <c r="C101" i="6"/>
  <c r="D41" i="12" s="1"/>
  <c r="F108" i="6"/>
  <c r="C108" i="6"/>
  <c r="G108" i="6"/>
  <c r="G116" i="6"/>
  <c r="F116" i="6"/>
  <c r="C116" i="6"/>
  <c r="C122" i="6"/>
  <c r="G122" i="6"/>
  <c r="F122" i="6"/>
  <c r="G105" i="6"/>
  <c r="F105" i="6"/>
  <c r="C105" i="6"/>
  <c r="F112" i="6"/>
  <c r="C112" i="6"/>
  <c r="G112" i="6"/>
  <c r="C114" i="6"/>
  <c r="G114" i="6"/>
  <c r="F114" i="6"/>
  <c r="G102" i="6"/>
  <c r="F102" i="6"/>
  <c r="E42" i="12" s="1"/>
  <c r="C102" i="6"/>
  <c r="D42" i="12" s="1"/>
  <c r="G109" i="6"/>
  <c r="F109" i="6"/>
  <c r="C109" i="6"/>
  <c r="F120" i="6"/>
  <c r="C120" i="6"/>
  <c r="G120" i="6"/>
  <c r="G115" i="6"/>
  <c r="F115" i="6"/>
  <c r="C115" i="6"/>
  <c r="G123" i="6"/>
  <c r="F123" i="6"/>
  <c r="C123" i="6"/>
  <c r="G106" i="6"/>
  <c r="F106" i="6"/>
  <c r="C106" i="6"/>
  <c r="G118" i="6"/>
  <c r="F118" i="6"/>
  <c r="C118" i="6"/>
  <c r="C117" i="6"/>
  <c r="F117" i="6"/>
  <c r="G117" i="6"/>
  <c r="G115" i="5"/>
  <c r="F115" i="5"/>
  <c r="C115" i="5"/>
  <c r="G118" i="5"/>
  <c r="F118" i="5"/>
  <c r="C118" i="5"/>
  <c r="C114" i="5"/>
  <c r="G114" i="5"/>
  <c r="F114" i="5"/>
  <c r="F100" i="5"/>
  <c r="E37" i="12" s="1"/>
  <c r="G100" i="5"/>
  <c r="C100" i="5"/>
  <c r="D37" i="12" s="1"/>
  <c r="F104" i="5"/>
  <c r="C104" i="5"/>
  <c r="G104" i="5"/>
  <c r="C119" i="5"/>
  <c r="F119" i="5"/>
  <c r="G119" i="5"/>
  <c r="G109" i="5"/>
  <c r="C109" i="5"/>
  <c r="F109" i="5"/>
  <c r="G110" i="5"/>
  <c r="F110" i="5"/>
  <c r="C110" i="5"/>
  <c r="G105" i="5"/>
  <c r="F105" i="5"/>
  <c r="C105" i="5"/>
  <c r="C107" i="5"/>
  <c r="G107" i="5"/>
  <c r="F107" i="5"/>
  <c r="F108" i="5"/>
  <c r="C108" i="5"/>
  <c r="G108" i="5"/>
  <c r="C122" i="5"/>
  <c r="G122" i="5"/>
  <c r="F122" i="5"/>
  <c r="F121" i="5"/>
  <c r="C121" i="5"/>
  <c r="G121" i="5"/>
  <c r="F112" i="5"/>
  <c r="G112" i="5"/>
  <c r="C112" i="5"/>
  <c r="G101" i="5"/>
  <c r="F101" i="5"/>
  <c r="E38" i="12" s="1"/>
  <c r="C101" i="5"/>
  <c r="D38" i="12" s="1"/>
  <c r="G123" i="5"/>
  <c r="F123" i="5"/>
  <c r="C123" i="5"/>
  <c r="F120" i="5"/>
  <c r="G120" i="5"/>
  <c r="C120" i="5"/>
  <c r="G116" i="5"/>
  <c r="F116" i="5"/>
  <c r="C116" i="5"/>
  <c r="C111" i="5"/>
  <c r="F111" i="5"/>
  <c r="G111" i="5"/>
  <c r="C103" i="5"/>
  <c r="G103" i="5"/>
  <c r="F103" i="5"/>
  <c r="C106" i="5"/>
  <c r="G106" i="5"/>
  <c r="F106" i="5"/>
  <c r="C113" i="5"/>
  <c r="G113" i="5"/>
  <c r="F113" i="5"/>
  <c r="F102" i="5"/>
  <c r="E39" i="12" s="1"/>
  <c r="G102" i="5"/>
  <c r="F117" i="5"/>
  <c r="C117" i="5"/>
  <c r="D117" i="5" s="1"/>
  <c r="G117" i="5"/>
  <c r="E117" i="4"/>
  <c r="G117" i="4" s="1"/>
  <c r="E121" i="4"/>
  <c r="F121" i="4" s="1"/>
  <c r="E113" i="4"/>
  <c r="C113" i="4" s="1"/>
  <c r="E105" i="4"/>
  <c r="G105" i="4" s="1"/>
  <c r="E109" i="4"/>
  <c r="F109" i="4" s="1"/>
  <c r="E118" i="4"/>
  <c r="G118" i="4" s="1"/>
  <c r="E106" i="4"/>
  <c r="G106" i="4" s="1"/>
  <c r="E123" i="4"/>
  <c r="G123" i="4" s="1"/>
  <c r="E102" i="4"/>
  <c r="E111" i="4"/>
  <c r="G111" i="4" s="1"/>
  <c r="E110" i="4"/>
  <c r="G110" i="4" s="1"/>
  <c r="E101" i="4"/>
  <c r="E119" i="4"/>
  <c r="F119" i="4" s="1"/>
  <c r="E100" i="4"/>
  <c r="E104" i="4"/>
  <c r="E116" i="4"/>
  <c r="F116" i="4" s="1"/>
  <c r="E103" i="4"/>
  <c r="F103" i="4" s="1"/>
  <c r="E114" i="4"/>
  <c r="G114" i="4" s="1"/>
  <c r="E107" i="4"/>
  <c r="G107" i="4" s="1"/>
  <c r="E122" i="4"/>
  <c r="C122" i="4" s="1"/>
  <c r="E120" i="4"/>
  <c r="F120" i="4" s="1"/>
  <c r="E108" i="4"/>
  <c r="G108" i="4" s="1"/>
  <c r="E115" i="4"/>
  <c r="F112" i="4"/>
  <c r="G112" i="4"/>
  <c r="C83" i="3"/>
  <c r="G83" i="3"/>
  <c r="F83" i="3"/>
  <c r="C79" i="3"/>
  <c r="G79" i="3"/>
  <c r="F79" i="3"/>
  <c r="G86" i="3"/>
  <c r="F86" i="3"/>
  <c r="C86" i="3"/>
  <c r="G91" i="3"/>
  <c r="F91" i="3"/>
  <c r="C91" i="3"/>
  <c r="C90" i="3"/>
  <c r="G90" i="3"/>
  <c r="F90" i="3"/>
  <c r="F76" i="3"/>
  <c r="E25" i="12" s="1"/>
  <c r="C76" i="3"/>
  <c r="D25" i="12" s="1"/>
  <c r="G76" i="3"/>
  <c r="C95" i="3"/>
  <c r="G95" i="3"/>
  <c r="F95" i="3"/>
  <c r="G97" i="3"/>
  <c r="F97" i="3"/>
  <c r="C97" i="3"/>
  <c r="F80" i="3"/>
  <c r="C80" i="3"/>
  <c r="G80" i="3"/>
  <c r="C87" i="3"/>
  <c r="G87" i="3"/>
  <c r="F87" i="3"/>
  <c r="G77" i="3"/>
  <c r="F77" i="3"/>
  <c r="E26" i="12" s="1"/>
  <c r="C77" i="3"/>
  <c r="F84" i="3"/>
  <c r="C84" i="3"/>
  <c r="D84" i="3" s="1"/>
  <c r="G84" i="3"/>
  <c r="G99" i="3"/>
  <c r="F99" i="3"/>
  <c r="C99" i="3"/>
  <c r="C98" i="3"/>
  <c r="G98" i="3"/>
  <c r="F98" i="3"/>
  <c r="G81" i="3"/>
  <c r="F81" i="3"/>
  <c r="C81" i="3"/>
  <c r="F88" i="3"/>
  <c r="C88" i="3"/>
  <c r="G88" i="3"/>
  <c r="G89" i="3"/>
  <c r="F89" i="3"/>
  <c r="C89" i="3"/>
  <c r="G78" i="3"/>
  <c r="F78" i="3"/>
  <c r="E27" i="12" s="1"/>
  <c r="G85" i="3"/>
  <c r="F85" i="3"/>
  <c r="C85" i="3"/>
  <c r="F96" i="3"/>
  <c r="C96" i="3"/>
  <c r="G96" i="3"/>
  <c r="G92" i="3"/>
  <c r="F92" i="3"/>
  <c r="C92" i="3"/>
  <c r="G82" i="3"/>
  <c r="F82" i="3"/>
  <c r="C82" i="3"/>
  <c r="D82" i="3" s="1"/>
  <c r="G94" i="3"/>
  <c r="F94" i="3"/>
  <c r="C94" i="3"/>
  <c r="C93" i="3"/>
  <c r="G93" i="3"/>
  <c r="F93" i="3"/>
  <c r="F71" i="2"/>
  <c r="F72" i="2"/>
  <c r="F73" i="2"/>
  <c r="R136" i="11" l="1"/>
  <c r="S136" i="11"/>
  <c r="S140" i="11"/>
  <c r="R140" i="11"/>
  <c r="R145" i="11"/>
  <c r="S145" i="11"/>
  <c r="R128" i="11"/>
  <c r="R142" i="11"/>
  <c r="S142" i="11"/>
  <c r="S147" i="11"/>
  <c r="R147" i="11"/>
  <c r="R146" i="11"/>
  <c r="S146" i="11"/>
  <c r="S144" i="11"/>
  <c r="R144" i="11"/>
  <c r="R138" i="11"/>
  <c r="S138" i="11"/>
  <c r="R141" i="11"/>
  <c r="S141" i="11"/>
  <c r="F49" i="12"/>
  <c r="F50" i="12"/>
  <c r="R125" i="11"/>
  <c r="S125" i="11"/>
  <c r="F51" i="12"/>
  <c r="S139" i="11"/>
  <c r="R139" i="11"/>
  <c r="S137" i="11"/>
  <c r="R137" i="11"/>
  <c r="S143" i="11"/>
  <c r="R143" i="11"/>
  <c r="G141" i="10"/>
  <c r="R145" i="10"/>
  <c r="S145" i="10"/>
  <c r="R143" i="10"/>
  <c r="S143" i="10"/>
  <c r="R138" i="10"/>
  <c r="S138" i="10"/>
  <c r="R147" i="10"/>
  <c r="S147" i="10"/>
  <c r="R141" i="10"/>
  <c r="S141" i="10"/>
  <c r="R139" i="10"/>
  <c r="S139" i="10"/>
  <c r="R142" i="10"/>
  <c r="S142" i="10"/>
  <c r="F48" i="12"/>
  <c r="R115" i="7"/>
  <c r="S115" i="7"/>
  <c r="R121" i="7"/>
  <c r="S121" i="7"/>
  <c r="R120" i="7"/>
  <c r="S120" i="7"/>
  <c r="R114" i="7"/>
  <c r="S114" i="7"/>
  <c r="R113" i="7"/>
  <c r="S113" i="7"/>
  <c r="R122" i="7"/>
  <c r="S122" i="7"/>
  <c r="S118" i="7"/>
  <c r="R118" i="7"/>
  <c r="R112" i="7"/>
  <c r="S112" i="7"/>
  <c r="R116" i="7"/>
  <c r="S116" i="7"/>
  <c r="S111" i="7"/>
  <c r="R119" i="7"/>
  <c r="S119" i="7"/>
  <c r="F45" i="12"/>
  <c r="R117" i="7"/>
  <c r="S117" i="7"/>
  <c r="R123" i="7"/>
  <c r="S123" i="7"/>
  <c r="F44" i="12"/>
  <c r="F43" i="12"/>
  <c r="F40" i="12"/>
  <c r="S118" i="6"/>
  <c r="R118" i="6"/>
  <c r="S121" i="6"/>
  <c r="R121" i="6"/>
  <c r="R103" i="6"/>
  <c r="S120" i="6"/>
  <c r="R120" i="6"/>
  <c r="F42" i="12"/>
  <c r="R117" i="6"/>
  <c r="S117" i="6"/>
  <c r="R116" i="6"/>
  <c r="S116" i="6"/>
  <c r="R122" i="6"/>
  <c r="S122" i="6"/>
  <c r="S119" i="6"/>
  <c r="R119" i="6"/>
  <c r="F41" i="12"/>
  <c r="R115" i="6"/>
  <c r="S115" i="6"/>
  <c r="S114" i="6"/>
  <c r="R114" i="6"/>
  <c r="S113" i="6"/>
  <c r="R113" i="6"/>
  <c r="S123" i="6"/>
  <c r="R123" i="6"/>
  <c r="S112" i="6"/>
  <c r="R112" i="6"/>
  <c r="F39" i="12"/>
  <c r="R116" i="5"/>
  <c r="S116" i="5"/>
  <c r="R122" i="5"/>
  <c r="S122" i="5"/>
  <c r="F37" i="12"/>
  <c r="R115" i="5"/>
  <c r="S115" i="5"/>
  <c r="S117" i="5"/>
  <c r="R117" i="5"/>
  <c r="R121" i="5"/>
  <c r="S121" i="5"/>
  <c r="R113" i="5"/>
  <c r="S113" i="5"/>
  <c r="R112" i="5"/>
  <c r="S112" i="5"/>
  <c r="S123" i="5"/>
  <c r="R123" i="5"/>
  <c r="R118" i="5"/>
  <c r="S118" i="5"/>
  <c r="F38" i="12"/>
  <c r="S101" i="5"/>
  <c r="R120" i="5"/>
  <c r="S120" i="5"/>
  <c r="R119" i="5"/>
  <c r="S119" i="5"/>
  <c r="R114" i="5"/>
  <c r="S114" i="5"/>
  <c r="R112" i="4"/>
  <c r="S112" i="4"/>
  <c r="R117" i="4"/>
  <c r="S117" i="4"/>
  <c r="R114" i="4"/>
  <c r="S114" i="4"/>
  <c r="R123" i="4"/>
  <c r="S123" i="4"/>
  <c r="R118" i="4"/>
  <c r="S118" i="4"/>
  <c r="F31" i="12"/>
  <c r="R96" i="9"/>
  <c r="S96" i="9"/>
  <c r="S91" i="9"/>
  <c r="R91" i="9"/>
  <c r="R97" i="9"/>
  <c r="S97" i="9"/>
  <c r="S95" i="9"/>
  <c r="R95" i="9"/>
  <c r="R93" i="9"/>
  <c r="S93" i="9"/>
  <c r="F32" i="12"/>
  <c r="S99" i="9"/>
  <c r="R99" i="9"/>
  <c r="R94" i="9"/>
  <c r="S94" i="9"/>
  <c r="R90" i="9"/>
  <c r="S90" i="9"/>
  <c r="R89" i="9"/>
  <c r="S89" i="9"/>
  <c r="F33" i="12"/>
  <c r="S88" i="9"/>
  <c r="R88" i="9"/>
  <c r="R92" i="9"/>
  <c r="S92" i="9"/>
  <c r="S98" i="9"/>
  <c r="R98" i="9"/>
  <c r="F27" i="12"/>
  <c r="S96" i="3"/>
  <c r="R96" i="3"/>
  <c r="S94" i="3"/>
  <c r="R94" i="3"/>
  <c r="R76" i="3"/>
  <c r="R91" i="3"/>
  <c r="S91" i="3"/>
  <c r="F26" i="12"/>
  <c r="S92" i="3"/>
  <c r="R92" i="3"/>
  <c r="S95" i="3"/>
  <c r="R95" i="3"/>
  <c r="S89" i="3"/>
  <c r="R89" i="3"/>
  <c r="S88" i="3"/>
  <c r="R88" i="3"/>
  <c r="S93" i="3"/>
  <c r="R93" i="3"/>
  <c r="R97" i="3"/>
  <c r="S97" i="3"/>
  <c r="R90" i="3"/>
  <c r="S90" i="3"/>
  <c r="S98" i="3"/>
  <c r="R98" i="3"/>
  <c r="R99" i="3"/>
  <c r="S99" i="3"/>
  <c r="S79" i="3"/>
  <c r="C126" i="11"/>
  <c r="D51" i="12" s="1"/>
  <c r="D50" i="12"/>
  <c r="C124" i="10"/>
  <c r="D46" i="12" s="1"/>
  <c r="G46" i="12"/>
  <c r="F125" i="10"/>
  <c r="E47" i="12" s="1"/>
  <c r="G47" i="12"/>
  <c r="G101" i="4"/>
  <c r="G35" i="12"/>
  <c r="G102" i="4"/>
  <c r="G36" i="12"/>
  <c r="C100" i="4"/>
  <c r="D34" i="12" s="1"/>
  <c r="G34" i="12"/>
  <c r="S88" i="8"/>
  <c r="R88" i="8"/>
  <c r="S98" i="8"/>
  <c r="R98" i="8"/>
  <c r="S93" i="8"/>
  <c r="R93" i="8"/>
  <c r="S92" i="8"/>
  <c r="R92" i="8"/>
  <c r="S99" i="8"/>
  <c r="R99" i="8"/>
  <c r="S97" i="8"/>
  <c r="R97" i="8"/>
  <c r="S94" i="8"/>
  <c r="R94" i="8"/>
  <c r="F30" i="12"/>
  <c r="R91" i="8"/>
  <c r="S91" i="8"/>
  <c r="R89" i="8"/>
  <c r="S89" i="8"/>
  <c r="D78" i="8"/>
  <c r="H30" i="12" s="1"/>
  <c r="D30" i="12"/>
  <c r="S90" i="8"/>
  <c r="R90" i="8"/>
  <c r="H77" i="8"/>
  <c r="R77" i="8" s="1"/>
  <c r="F29" i="12"/>
  <c r="S95" i="8"/>
  <c r="R95" i="8"/>
  <c r="S96" i="8"/>
  <c r="R96" i="8"/>
  <c r="C78" i="3"/>
  <c r="D27" i="12" s="1"/>
  <c r="D26" i="12"/>
  <c r="H76" i="3"/>
  <c r="S76" i="3" s="1"/>
  <c r="F25" i="12"/>
  <c r="H85" i="8"/>
  <c r="S85" i="8" s="1"/>
  <c r="H84" i="8"/>
  <c r="S84" i="8" s="1"/>
  <c r="D89" i="8"/>
  <c r="D98" i="3"/>
  <c r="D95" i="9"/>
  <c r="D120" i="6"/>
  <c r="D123" i="6"/>
  <c r="D80" i="9"/>
  <c r="D93" i="9"/>
  <c r="D87" i="9"/>
  <c r="C121" i="4"/>
  <c r="H104" i="5"/>
  <c r="S104" i="5" s="1"/>
  <c r="H102" i="6"/>
  <c r="S102" i="6" s="1"/>
  <c r="D111" i="6"/>
  <c r="D106" i="6"/>
  <c r="D108" i="6"/>
  <c r="D120" i="7"/>
  <c r="D112" i="7"/>
  <c r="H100" i="7"/>
  <c r="S100" i="7" s="1"/>
  <c r="D117" i="7"/>
  <c r="D123" i="7"/>
  <c r="C138" i="10"/>
  <c r="G134" i="10"/>
  <c r="F137" i="10"/>
  <c r="G137" i="10"/>
  <c r="F135" i="10"/>
  <c r="G124" i="10"/>
  <c r="C135" i="10"/>
  <c r="C147" i="10"/>
  <c r="F147" i="10"/>
  <c r="C146" i="10"/>
  <c r="F133" i="10"/>
  <c r="C130" i="10"/>
  <c r="C131" i="10"/>
  <c r="C143" i="10"/>
  <c r="D143" i="10" s="1"/>
  <c r="F128" i="10"/>
  <c r="G146" i="10"/>
  <c r="C133" i="10"/>
  <c r="C141" i="10"/>
  <c r="G125" i="10"/>
  <c r="C134" i="10"/>
  <c r="D146" i="11"/>
  <c r="D135" i="11"/>
  <c r="H129" i="11"/>
  <c r="S129" i="11" s="1"/>
  <c r="H132" i="11"/>
  <c r="R132" i="11" s="1"/>
  <c r="D126" i="11"/>
  <c r="H51" i="12" s="1"/>
  <c r="H134" i="11"/>
  <c r="S134" i="11" s="1"/>
  <c r="D143" i="11"/>
  <c r="D132" i="11"/>
  <c r="D141" i="11"/>
  <c r="H124" i="11"/>
  <c r="S124" i="11" s="1"/>
  <c r="D123" i="5"/>
  <c r="H104" i="6"/>
  <c r="R104" i="6" s="1"/>
  <c r="H82" i="3"/>
  <c r="S82" i="3" s="1"/>
  <c r="D104" i="6"/>
  <c r="H81" i="8"/>
  <c r="S81" i="8" s="1"/>
  <c r="H77" i="3"/>
  <c r="R77" i="3" s="1"/>
  <c r="F117" i="4"/>
  <c r="D121" i="5"/>
  <c r="D104" i="5"/>
  <c r="D101" i="6"/>
  <c r="H41" i="12" s="1"/>
  <c r="D109" i="7"/>
  <c r="D107" i="7"/>
  <c r="H77" i="9"/>
  <c r="R77" i="9" s="1"/>
  <c r="D99" i="9"/>
  <c r="C145" i="10"/>
  <c r="F130" i="10"/>
  <c r="C140" i="10"/>
  <c r="G129" i="10"/>
  <c r="F131" i="10"/>
  <c r="H106" i="6"/>
  <c r="R106" i="6" s="1"/>
  <c r="D114" i="7"/>
  <c r="H87" i="8"/>
  <c r="R87" i="8" s="1"/>
  <c r="D82" i="8"/>
  <c r="F124" i="10"/>
  <c r="E46" i="12" s="1"/>
  <c r="G130" i="10"/>
  <c r="F144" i="10"/>
  <c r="C129" i="10"/>
  <c r="D128" i="10" s="1"/>
  <c r="D99" i="3"/>
  <c r="F113" i="4"/>
  <c r="D106" i="5"/>
  <c r="D91" i="8"/>
  <c r="F145" i="10"/>
  <c r="G140" i="10"/>
  <c r="G136" i="10"/>
  <c r="G131" i="10"/>
  <c r="D90" i="9"/>
  <c r="H105" i="6"/>
  <c r="S105" i="6" s="1"/>
  <c r="H106" i="7"/>
  <c r="R106" i="7" s="1"/>
  <c r="D98" i="8"/>
  <c r="D111" i="5"/>
  <c r="D114" i="5"/>
  <c r="D93" i="8"/>
  <c r="C137" i="10"/>
  <c r="D92" i="3"/>
  <c r="D88" i="3"/>
  <c r="D94" i="3"/>
  <c r="D81" i="3"/>
  <c r="G113" i="4"/>
  <c r="D109" i="5"/>
  <c r="D115" i="6"/>
  <c r="H101" i="6"/>
  <c r="S101" i="6" s="1"/>
  <c r="H100" i="6"/>
  <c r="R100" i="6" s="1"/>
  <c r="D96" i="8"/>
  <c r="H78" i="8"/>
  <c r="R78" i="8" s="1"/>
  <c r="C125" i="10"/>
  <c r="F143" i="10"/>
  <c r="C136" i="10"/>
  <c r="C132" i="10"/>
  <c r="G128" i="10"/>
  <c r="G121" i="4"/>
  <c r="H104" i="7"/>
  <c r="R104" i="7" s="1"/>
  <c r="G144" i="10"/>
  <c r="D104" i="7"/>
  <c r="D84" i="8"/>
  <c r="D86" i="8"/>
  <c r="D80" i="8"/>
  <c r="H76" i="8"/>
  <c r="S76" i="8" s="1"/>
  <c r="D84" i="9"/>
  <c r="H76" i="9"/>
  <c r="S76" i="9" s="1"/>
  <c r="D129" i="11"/>
  <c r="H127" i="11"/>
  <c r="S127" i="11" s="1"/>
  <c r="H128" i="11"/>
  <c r="S128" i="11" s="1"/>
  <c r="D127" i="11"/>
  <c r="D130" i="11"/>
  <c r="H135" i="11"/>
  <c r="R135" i="11" s="1"/>
  <c r="D142" i="11"/>
  <c r="D140" i="11"/>
  <c r="D128" i="11"/>
  <c r="D138" i="11"/>
  <c r="D133" i="11"/>
  <c r="D125" i="11"/>
  <c r="H50" i="12" s="1"/>
  <c r="D124" i="11"/>
  <c r="H49" i="12" s="1"/>
  <c r="D147" i="11"/>
  <c r="H130" i="11"/>
  <c r="R130" i="11" s="1"/>
  <c r="H131" i="11"/>
  <c r="S131" i="11" s="1"/>
  <c r="H133" i="11"/>
  <c r="R133" i="11" s="1"/>
  <c r="D136" i="11"/>
  <c r="D139" i="11"/>
  <c r="H125" i="11"/>
  <c r="D145" i="11"/>
  <c r="D137" i="11"/>
  <c r="D144" i="11"/>
  <c r="D134" i="11"/>
  <c r="D131" i="11"/>
  <c r="H81" i="9"/>
  <c r="S81" i="9" s="1"/>
  <c r="D97" i="9"/>
  <c r="D89" i="9"/>
  <c r="D91" i="9"/>
  <c r="D76" i="9"/>
  <c r="H31" i="12" s="1"/>
  <c r="H80" i="9"/>
  <c r="R80" i="9" s="1"/>
  <c r="D96" i="9"/>
  <c r="H86" i="9"/>
  <c r="R86" i="9" s="1"/>
  <c r="C78" i="9"/>
  <c r="D92" i="9"/>
  <c r="D86" i="9"/>
  <c r="D85" i="9"/>
  <c r="H79" i="9"/>
  <c r="R79" i="9" s="1"/>
  <c r="H87" i="9"/>
  <c r="R87" i="9" s="1"/>
  <c r="H83" i="9"/>
  <c r="R83" i="9" s="1"/>
  <c r="H85" i="9"/>
  <c r="R85" i="9" s="1"/>
  <c r="H82" i="9"/>
  <c r="R82" i="9" s="1"/>
  <c r="D94" i="9"/>
  <c r="D83" i="9"/>
  <c r="D82" i="9"/>
  <c r="D88" i="9"/>
  <c r="H84" i="9"/>
  <c r="R84" i="9" s="1"/>
  <c r="D81" i="9"/>
  <c r="D98" i="9"/>
  <c r="H86" i="8"/>
  <c r="R86" i="8" s="1"/>
  <c r="D81" i="8"/>
  <c r="D97" i="8"/>
  <c r="H83" i="8"/>
  <c r="S83" i="8" s="1"/>
  <c r="D94" i="8"/>
  <c r="D87" i="8"/>
  <c r="H79" i="8"/>
  <c r="R79" i="8" s="1"/>
  <c r="H82" i="8"/>
  <c r="S82" i="8" s="1"/>
  <c r="D77" i="8"/>
  <c r="H29" i="12" s="1"/>
  <c r="D83" i="8"/>
  <c r="D79" i="8"/>
  <c r="H80" i="8"/>
  <c r="R80" i="8" s="1"/>
  <c r="D90" i="8"/>
  <c r="D88" i="8"/>
  <c r="D99" i="8"/>
  <c r="D85" i="8"/>
  <c r="D76" i="8"/>
  <c r="H28" i="12" s="1"/>
  <c r="D92" i="8"/>
  <c r="D95" i="8"/>
  <c r="H111" i="7"/>
  <c r="R111" i="7" s="1"/>
  <c r="D121" i="7"/>
  <c r="D105" i="7"/>
  <c r="H101" i="7"/>
  <c r="R101" i="7" s="1"/>
  <c r="D116" i="7"/>
  <c r="H109" i="7"/>
  <c r="S109" i="7" s="1"/>
  <c r="D111" i="7"/>
  <c r="D119" i="7"/>
  <c r="H105" i="7"/>
  <c r="R105" i="7" s="1"/>
  <c r="C102" i="7"/>
  <c r="H108" i="7"/>
  <c r="R108" i="7" s="1"/>
  <c r="D100" i="7"/>
  <c r="H43" i="12" s="1"/>
  <c r="D110" i="7"/>
  <c r="D118" i="7"/>
  <c r="D115" i="7"/>
  <c r="D106" i="7"/>
  <c r="D122" i="7"/>
  <c r="D108" i="7"/>
  <c r="H107" i="7"/>
  <c r="S107" i="7" s="1"/>
  <c r="H103" i="7"/>
  <c r="R103" i="7" s="1"/>
  <c r="D113" i="7"/>
  <c r="H110" i="7"/>
  <c r="R110" i="7" s="1"/>
  <c r="D117" i="6"/>
  <c r="D109" i="6"/>
  <c r="D114" i="6"/>
  <c r="D118" i="6"/>
  <c r="D122" i="6"/>
  <c r="D121" i="6"/>
  <c r="D119" i="6"/>
  <c r="H107" i="6"/>
  <c r="S107" i="6" s="1"/>
  <c r="D112" i="6"/>
  <c r="D107" i="6"/>
  <c r="H109" i="6"/>
  <c r="R109" i="6" s="1"/>
  <c r="D116" i="6"/>
  <c r="D102" i="6"/>
  <c r="H42" i="12" s="1"/>
  <c r="D100" i="6"/>
  <c r="H40" i="12" s="1"/>
  <c r="D110" i="6"/>
  <c r="D105" i="6"/>
  <c r="H103" i="6"/>
  <c r="S103" i="6" s="1"/>
  <c r="H108" i="6"/>
  <c r="R108" i="6" s="1"/>
  <c r="D103" i="6"/>
  <c r="H111" i="6"/>
  <c r="S111" i="6" s="1"/>
  <c r="D113" i="6"/>
  <c r="H110" i="6"/>
  <c r="S110" i="6" s="1"/>
  <c r="H106" i="5"/>
  <c r="R106" i="5" s="1"/>
  <c r="H107" i="5"/>
  <c r="R107" i="5" s="1"/>
  <c r="H111" i="5"/>
  <c r="R111" i="5" s="1"/>
  <c r="H108" i="5"/>
  <c r="S108" i="5" s="1"/>
  <c r="H105" i="5"/>
  <c r="R105" i="5" s="1"/>
  <c r="D113" i="5"/>
  <c r="D108" i="5"/>
  <c r="D110" i="5"/>
  <c r="D119" i="5"/>
  <c r="D116" i="5"/>
  <c r="D118" i="5"/>
  <c r="D107" i="5"/>
  <c r="D100" i="5"/>
  <c r="H37" i="12" s="1"/>
  <c r="C102" i="5"/>
  <c r="H103" i="5"/>
  <c r="S103" i="5" s="1"/>
  <c r="D120" i="5"/>
  <c r="H101" i="5"/>
  <c r="R101" i="5" s="1"/>
  <c r="D105" i="5"/>
  <c r="H109" i="5"/>
  <c r="R109" i="5" s="1"/>
  <c r="H100" i="5"/>
  <c r="R100" i="5" s="1"/>
  <c r="D115" i="5"/>
  <c r="D112" i="5"/>
  <c r="D122" i="5"/>
  <c r="H110" i="5"/>
  <c r="S110" i="5" s="1"/>
  <c r="F105" i="4"/>
  <c r="F110" i="4"/>
  <c r="C106" i="4"/>
  <c r="F101" i="4"/>
  <c r="E35" i="12" s="1"/>
  <c r="F122" i="4"/>
  <c r="C110" i="4"/>
  <c r="F106" i="4"/>
  <c r="G109" i="4"/>
  <c r="G122" i="4"/>
  <c r="G103" i="4"/>
  <c r="C103" i="4"/>
  <c r="C101" i="4"/>
  <c r="C117" i="4"/>
  <c r="F102" i="4"/>
  <c r="E36" i="12" s="1"/>
  <c r="F108" i="4"/>
  <c r="C118" i="4"/>
  <c r="C111" i="4"/>
  <c r="C116" i="4"/>
  <c r="F118" i="4"/>
  <c r="F111" i="4"/>
  <c r="C104" i="4"/>
  <c r="C123" i="4"/>
  <c r="D123" i="4" s="1"/>
  <c r="F123" i="4"/>
  <c r="G116" i="4"/>
  <c r="C112" i="4"/>
  <c r="F104" i="4"/>
  <c r="G119" i="4"/>
  <c r="G115" i="4"/>
  <c r="G104" i="4"/>
  <c r="C119" i="4"/>
  <c r="C109" i="4"/>
  <c r="G100" i="4"/>
  <c r="F100" i="4"/>
  <c r="E34" i="12" s="1"/>
  <c r="C105" i="4"/>
  <c r="F115" i="4"/>
  <c r="C115" i="4"/>
  <c r="F114" i="4"/>
  <c r="C108" i="4"/>
  <c r="C120" i="4"/>
  <c r="F107" i="4"/>
  <c r="G120" i="4"/>
  <c r="C114" i="4"/>
  <c r="C107" i="4"/>
  <c r="H86" i="3"/>
  <c r="R86" i="3" s="1"/>
  <c r="D93" i="3"/>
  <c r="H87" i="3"/>
  <c r="S87" i="3" s="1"/>
  <c r="D90" i="3"/>
  <c r="H79" i="3"/>
  <c r="R79" i="3" s="1"/>
  <c r="D97" i="3"/>
  <c r="H84" i="3"/>
  <c r="S84" i="3" s="1"/>
  <c r="D87" i="3"/>
  <c r="D91" i="3"/>
  <c r="D89" i="3"/>
  <c r="H81" i="3"/>
  <c r="S81" i="3" s="1"/>
  <c r="H80" i="3"/>
  <c r="R80" i="3" s="1"/>
  <c r="D95" i="3"/>
  <c r="H85" i="3"/>
  <c r="S85" i="3" s="1"/>
  <c r="D96" i="3"/>
  <c r="H83" i="3"/>
  <c r="S83" i="3" s="1"/>
  <c r="D80" i="3"/>
  <c r="D85" i="3"/>
  <c r="D76" i="3"/>
  <c r="H25" i="12" s="1"/>
  <c r="D86" i="3"/>
  <c r="D83" i="3"/>
  <c r="G73" i="2"/>
  <c r="N73" i="2" s="1"/>
  <c r="O73" i="2" s="1"/>
  <c r="R25" i="2" s="1"/>
  <c r="G72" i="2"/>
  <c r="N72" i="2" s="1"/>
  <c r="G71" i="2"/>
  <c r="N71" i="2" s="1"/>
  <c r="O71" i="2" s="1"/>
  <c r="G70" i="2"/>
  <c r="N70" i="2" s="1"/>
  <c r="O70" i="2" s="1"/>
  <c r="R24" i="2" s="1"/>
  <c r="F70" i="2"/>
  <c r="G69" i="2"/>
  <c r="N69" i="2" s="1"/>
  <c r="F69" i="2"/>
  <c r="G68" i="2"/>
  <c r="N68" i="2" s="1"/>
  <c r="O68" i="2" s="1"/>
  <c r="F68" i="2"/>
  <c r="G67" i="2"/>
  <c r="N67" i="2" s="1"/>
  <c r="F67" i="2"/>
  <c r="G66" i="2"/>
  <c r="N66" i="2" s="1"/>
  <c r="F66" i="2"/>
  <c r="G65" i="2"/>
  <c r="N65" i="2" s="1"/>
  <c r="O65" i="2" s="1"/>
  <c r="F65" i="2"/>
  <c r="G64" i="2"/>
  <c r="N64" i="2" s="1"/>
  <c r="F64" i="2"/>
  <c r="G63" i="2"/>
  <c r="N63" i="2" s="1"/>
  <c r="F63" i="2"/>
  <c r="G62" i="2"/>
  <c r="N62" i="2" s="1"/>
  <c r="O62" i="2" s="1"/>
  <c r="F62" i="2"/>
  <c r="G61" i="2"/>
  <c r="N61" i="2" s="1"/>
  <c r="F61" i="2"/>
  <c r="G60" i="2"/>
  <c r="N60" i="2" s="1"/>
  <c r="F60" i="2"/>
  <c r="G59" i="2"/>
  <c r="N59" i="2" s="1"/>
  <c r="O59" i="2" s="1"/>
  <c r="F59" i="2"/>
  <c r="G58" i="2"/>
  <c r="N58" i="2" s="1"/>
  <c r="F58" i="2"/>
  <c r="G57" i="2"/>
  <c r="N57" i="2" s="1"/>
  <c r="F57" i="2"/>
  <c r="G56" i="2"/>
  <c r="N56" i="2" s="1"/>
  <c r="O56" i="2" s="1"/>
  <c r="F56" i="2"/>
  <c r="G55" i="2"/>
  <c r="N55" i="2" s="1"/>
  <c r="F55" i="2"/>
  <c r="G54" i="2"/>
  <c r="N54" i="2" s="1"/>
  <c r="F54" i="2"/>
  <c r="G53" i="2"/>
  <c r="N53" i="2" s="1"/>
  <c r="O53" i="2" s="1"/>
  <c r="F53" i="2"/>
  <c r="G52" i="2"/>
  <c r="N52" i="2" s="1"/>
  <c r="F52" i="2"/>
  <c r="G51" i="2"/>
  <c r="N51" i="2" s="1"/>
  <c r="F51" i="2"/>
  <c r="G50" i="2"/>
  <c r="N50" i="2" s="1"/>
  <c r="O50" i="2" s="1"/>
  <c r="F50" i="2"/>
  <c r="G49" i="2"/>
  <c r="N49" i="2" s="1"/>
  <c r="F49" i="2"/>
  <c r="G48" i="2"/>
  <c r="N48" i="2" s="1"/>
  <c r="F48" i="2"/>
  <c r="G47" i="2"/>
  <c r="N47" i="2" s="1"/>
  <c r="O47" i="2" s="1"/>
  <c r="F47" i="2"/>
  <c r="G46" i="2"/>
  <c r="N46" i="2" s="1"/>
  <c r="F46" i="2"/>
  <c r="G45" i="2"/>
  <c r="N45" i="2" s="1"/>
  <c r="F45" i="2"/>
  <c r="G44" i="2"/>
  <c r="N44" i="2" s="1"/>
  <c r="O44" i="2" s="1"/>
  <c r="F44" i="2"/>
  <c r="G43" i="2"/>
  <c r="N43" i="2" s="1"/>
  <c r="F43" i="2"/>
  <c r="G42" i="2"/>
  <c r="N42" i="2" s="1"/>
  <c r="F42" i="2"/>
  <c r="G41" i="2"/>
  <c r="N41" i="2" s="1"/>
  <c r="O41" i="2" s="1"/>
  <c r="F41" i="2"/>
  <c r="G40" i="2"/>
  <c r="N40" i="2" s="1"/>
  <c r="F40" i="2"/>
  <c r="G39" i="2"/>
  <c r="N39" i="2" s="1"/>
  <c r="F39" i="2"/>
  <c r="G38" i="2"/>
  <c r="N38" i="2" s="1"/>
  <c r="O38" i="2" s="1"/>
  <c r="F38" i="2"/>
  <c r="R129" i="11" l="1"/>
  <c r="H126" i="11"/>
  <c r="R126" i="11" s="1"/>
  <c r="S130" i="11"/>
  <c r="S135" i="11"/>
  <c r="R127" i="11"/>
  <c r="S133" i="11"/>
  <c r="R131" i="11"/>
  <c r="R124" i="11"/>
  <c r="S132" i="11"/>
  <c r="R134" i="11"/>
  <c r="R144" i="10"/>
  <c r="S144" i="10"/>
  <c r="R137" i="10"/>
  <c r="S137" i="10"/>
  <c r="R136" i="10"/>
  <c r="S136" i="10"/>
  <c r="R146" i="10"/>
  <c r="S146" i="10"/>
  <c r="F47" i="12"/>
  <c r="R140" i="10"/>
  <c r="S140" i="10"/>
  <c r="R107" i="7"/>
  <c r="S110" i="7"/>
  <c r="S101" i="7"/>
  <c r="S108" i="7"/>
  <c r="S106" i="7"/>
  <c r="R100" i="7"/>
  <c r="R109" i="7"/>
  <c r="S105" i="7"/>
  <c r="S103" i="7"/>
  <c r="S104" i="7"/>
  <c r="S106" i="6"/>
  <c r="R101" i="6"/>
  <c r="S108" i="6"/>
  <c r="R102" i="6"/>
  <c r="S104" i="6"/>
  <c r="S109" i="6"/>
  <c r="R107" i="6"/>
  <c r="R110" i="6"/>
  <c r="S100" i="6"/>
  <c r="R105" i="6"/>
  <c r="R111" i="6"/>
  <c r="S109" i="5"/>
  <c r="S106" i="5"/>
  <c r="R103" i="5"/>
  <c r="R108" i="5"/>
  <c r="R104" i="5"/>
  <c r="S100" i="5"/>
  <c r="S107" i="5"/>
  <c r="R110" i="5"/>
  <c r="S105" i="5"/>
  <c r="S111" i="5"/>
  <c r="R115" i="4"/>
  <c r="S115" i="4"/>
  <c r="F36" i="12"/>
  <c r="S113" i="4"/>
  <c r="R113" i="4"/>
  <c r="R120" i="4"/>
  <c r="S120" i="4"/>
  <c r="R122" i="4"/>
  <c r="S122" i="4"/>
  <c r="F35" i="12"/>
  <c r="S101" i="4"/>
  <c r="S119" i="4"/>
  <c r="R119" i="4"/>
  <c r="R116" i="4"/>
  <c r="S116" i="4"/>
  <c r="F34" i="12"/>
  <c r="R121" i="4"/>
  <c r="S121" i="4"/>
  <c r="S77" i="9"/>
  <c r="S84" i="9"/>
  <c r="S86" i="9"/>
  <c r="S80" i="9"/>
  <c r="S79" i="9"/>
  <c r="S82" i="9"/>
  <c r="S85" i="9"/>
  <c r="S83" i="9"/>
  <c r="R81" i="9"/>
  <c r="R76" i="9"/>
  <c r="S87" i="9"/>
  <c r="S77" i="8"/>
  <c r="R85" i="8"/>
  <c r="R82" i="8"/>
  <c r="S86" i="8"/>
  <c r="S80" i="8"/>
  <c r="S79" i="8"/>
  <c r="R83" i="8"/>
  <c r="S78" i="8"/>
  <c r="R81" i="8"/>
  <c r="S87" i="8"/>
  <c r="R76" i="8"/>
  <c r="R84" i="8"/>
  <c r="S86" i="3"/>
  <c r="S77" i="3"/>
  <c r="S80" i="3"/>
  <c r="R87" i="3"/>
  <c r="R85" i="3"/>
  <c r="R81" i="3"/>
  <c r="R84" i="3"/>
  <c r="R83" i="3"/>
  <c r="R82" i="3"/>
  <c r="H78" i="3"/>
  <c r="D78" i="3"/>
  <c r="H27" i="12" s="1"/>
  <c r="D77" i="3"/>
  <c r="H26" i="12" s="1"/>
  <c r="D79" i="3"/>
  <c r="C126" i="10"/>
  <c r="D125" i="10" s="1"/>
  <c r="H47" i="12" s="1"/>
  <c r="D47" i="12"/>
  <c r="H127" i="10"/>
  <c r="H124" i="10"/>
  <c r="R124" i="10" s="1"/>
  <c r="F46" i="12"/>
  <c r="D102" i="7"/>
  <c r="H45" i="12" s="1"/>
  <c r="D45" i="12"/>
  <c r="D102" i="5"/>
  <c r="H39" i="12" s="1"/>
  <c r="D39" i="12"/>
  <c r="C102" i="4"/>
  <c r="D36" i="12" s="1"/>
  <c r="D35" i="12"/>
  <c r="D78" i="9"/>
  <c r="H33" i="12" s="1"/>
  <c r="D33" i="12"/>
  <c r="H78" i="9"/>
  <c r="D121" i="4"/>
  <c r="D139" i="10"/>
  <c r="D77" i="9"/>
  <c r="H32" i="12" s="1"/>
  <c r="D79" i="9"/>
  <c r="H129" i="10"/>
  <c r="R129" i="10" s="1"/>
  <c r="D137" i="10"/>
  <c r="D147" i="10"/>
  <c r="D134" i="10"/>
  <c r="H130" i="10"/>
  <c r="R130" i="10" s="1"/>
  <c r="H125" i="10"/>
  <c r="R125" i="10" s="1"/>
  <c r="D133" i="10"/>
  <c r="D129" i="10"/>
  <c r="H128" i="10"/>
  <c r="S128" i="10" s="1"/>
  <c r="D132" i="10"/>
  <c r="D131" i="10"/>
  <c r="H131" i="10"/>
  <c r="S131" i="10" s="1"/>
  <c r="D141" i="10"/>
  <c r="D142" i="10"/>
  <c r="D135" i="10"/>
  <c r="D138" i="10"/>
  <c r="H133" i="10"/>
  <c r="D140" i="10"/>
  <c r="D124" i="10"/>
  <c r="H46" i="12" s="1"/>
  <c r="D144" i="10"/>
  <c r="D130" i="10"/>
  <c r="H135" i="10"/>
  <c r="H132" i="10"/>
  <c r="H134" i="10"/>
  <c r="S134" i="10" s="1"/>
  <c r="D146" i="10"/>
  <c r="H102" i="7"/>
  <c r="D136" i="10"/>
  <c r="D145" i="10"/>
  <c r="O55" i="2"/>
  <c r="R19" i="2" s="1"/>
  <c r="D101" i="7"/>
  <c r="H44" i="12" s="1"/>
  <c r="D103" i="7"/>
  <c r="H102" i="5"/>
  <c r="D103" i="5"/>
  <c r="D101" i="5"/>
  <c r="H38" i="12" s="1"/>
  <c r="D112" i="4"/>
  <c r="H104" i="4"/>
  <c r="R104" i="4" s="1"/>
  <c r="D113" i="4"/>
  <c r="D111" i="4"/>
  <c r="D100" i="4"/>
  <c r="H34" i="12" s="1"/>
  <c r="D103" i="4"/>
  <c r="D109" i="4"/>
  <c r="D122" i="4"/>
  <c r="H110" i="4"/>
  <c r="D118" i="4"/>
  <c r="D102" i="4"/>
  <c r="H36" i="12" s="1"/>
  <c r="D117" i="4"/>
  <c r="D105" i="4"/>
  <c r="D116" i="4"/>
  <c r="D110" i="4"/>
  <c r="D104" i="4"/>
  <c r="H109" i="4"/>
  <c r="R109" i="4" s="1"/>
  <c r="D106" i="4"/>
  <c r="H111" i="4"/>
  <c r="H100" i="4"/>
  <c r="S100" i="4" s="1"/>
  <c r="D107" i="4"/>
  <c r="H101" i="4"/>
  <c r="R101" i="4" s="1"/>
  <c r="H108" i="4"/>
  <c r="H106" i="4"/>
  <c r="H105" i="4"/>
  <c r="H103" i="4"/>
  <c r="S103" i="4" s="1"/>
  <c r="H107" i="4"/>
  <c r="D120" i="4"/>
  <c r="D115" i="4"/>
  <c r="D108" i="4"/>
  <c r="D119" i="4"/>
  <c r="D114" i="4"/>
  <c r="O42" i="2"/>
  <c r="O43" i="2" s="1"/>
  <c r="R15" i="2" s="1"/>
  <c r="O66" i="2"/>
  <c r="O67" i="2" s="1"/>
  <c r="R23" i="2" s="1"/>
  <c r="O54" i="2"/>
  <c r="O63" i="2"/>
  <c r="O64" i="2" s="1"/>
  <c r="R22" i="2" s="1"/>
  <c r="O72" i="2"/>
  <c r="O69" i="2"/>
  <c r="O51" i="2"/>
  <c r="O52" i="2" s="1"/>
  <c r="R18" i="2" s="1"/>
  <c r="O48" i="2"/>
  <c r="O49" i="2" s="1"/>
  <c r="R17" i="2" s="1"/>
  <c r="O60" i="2"/>
  <c r="O61" i="2" s="1"/>
  <c r="R21" i="2" s="1"/>
  <c r="O39" i="2"/>
  <c r="O40" i="2" s="1"/>
  <c r="R14" i="2" s="1"/>
  <c r="O45" i="2"/>
  <c r="O46" i="2" s="1"/>
  <c r="R16" i="2" s="1"/>
  <c r="O57" i="2"/>
  <c r="O58" i="2" s="1"/>
  <c r="R20" i="2" s="1"/>
  <c r="G37" i="2"/>
  <c r="N37" i="2" s="1"/>
  <c r="F37" i="2"/>
  <c r="G36" i="2"/>
  <c r="N36" i="2" s="1"/>
  <c r="F36" i="2"/>
  <c r="G35" i="2"/>
  <c r="N35" i="2" s="1"/>
  <c r="O35" i="2" s="1"/>
  <c r="F35" i="2"/>
  <c r="G34" i="2"/>
  <c r="N34" i="2" s="1"/>
  <c r="F34" i="2"/>
  <c r="G33" i="2"/>
  <c r="N33" i="2" s="1"/>
  <c r="F33" i="2"/>
  <c r="G32" i="2"/>
  <c r="N32" i="2" s="1"/>
  <c r="O32" i="2" s="1"/>
  <c r="F32" i="2"/>
  <c r="G31" i="2"/>
  <c r="N31" i="2" s="1"/>
  <c r="F31" i="2"/>
  <c r="G30" i="2"/>
  <c r="N30" i="2" s="1"/>
  <c r="F30" i="2"/>
  <c r="G29" i="2"/>
  <c r="N29" i="2" s="1"/>
  <c r="O29" i="2" s="1"/>
  <c r="F29" i="2"/>
  <c r="G28" i="2"/>
  <c r="N28" i="2" s="1"/>
  <c r="F28" i="2"/>
  <c r="G27" i="2"/>
  <c r="N27" i="2" s="1"/>
  <c r="F27" i="2"/>
  <c r="G26" i="2"/>
  <c r="N26" i="2" s="1"/>
  <c r="O26" i="2" s="1"/>
  <c r="F26" i="2"/>
  <c r="G25" i="2"/>
  <c r="N25" i="2" s="1"/>
  <c r="F25" i="2"/>
  <c r="G24" i="2"/>
  <c r="N24" i="2" s="1"/>
  <c r="F24" i="2"/>
  <c r="G23" i="2"/>
  <c r="N23" i="2" s="1"/>
  <c r="O23" i="2" s="1"/>
  <c r="F23" i="2"/>
  <c r="G22" i="2"/>
  <c r="N22" i="2" s="1"/>
  <c r="F22" i="2"/>
  <c r="G21" i="2"/>
  <c r="N21" i="2" s="1"/>
  <c r="F21" i="2"/>
  <c r="G20" i="2"/>
  <c r="N20" i="2" s="1"/>
  <c r="O20" i="2" s="1"/>
  <c r="F20" i="2"/>
  <c r="G19" i="2"/>
  <c r="N19" i="2" s="1"/>
  <c r="F19" i="2"/>
  <c r="G18" i="2"/>
  <c r="N18" i="2" s="1"/>
  <c r="F18" i="2"/>
  <c r="G17" i="2"/>
  <c r="N17" i="2" s="1"/>
  <c r="O17" i="2" s="1"/>
  <c r="F17" i="2"/>
  <c r="G16" i="2"/>
  <c r="N16" i="2" s="1"/>
  <c r="F16" i="2"/>
  <c r="G15" i="2"/>
  <c r="N15" i="2" s="1"/>
  <c r="F15" i="2"/>
  <c r="G14" i="2"/>
  <c r="N14" i="2" s="1"/>
  <c r="O14" i="2" s="1"/>
  <c r="F14" i="2"/>
  <c r="S126" i="11" l="1"/>
  <c r="C18" i="12"/>
  <c r="B18" i="12"/>
  <c r="R131" i="10"/>
  <c r="R128" i="10"/>
  <c r="S125" i="10"/>
  <c r="D127" i="10"/>
  <c r="R134" i="10"/>
  <c r="R135" i="10"/>
  <c r="S135" i="10"/>
  <c r="S124" i="10"/>
  <c r="S129" i="10"/>
  <c r="S130" i="10"/>
  <c r="H126" i="10"/>
  <c r="S132" i="10"/>
  <c r="R132" i="10"/>
  <c r="R133" i="10"/>
  <c r="S133" i="10"/>
  <c r="R127" i="10"/>
  <c r="S127" i="10"/>
  <c r="S102" i="7"/>
  <c r="C16" i="12" s="1"/>
  <c r="R102" i="7"/>
  <c r="B16" i="12" s="1"/>
  <c r="B15" i="12"/>
  <c r="C15" i="12"/>
  <c r="S102" i="5"/>
  <c r="C14" i="12" s="1"/>
  <c r="R102" i="5"/>
  <c r="B14" i="12" s="1"/>
  <c r="S109" i="4"/>
  <c r="R103" i="4"/>
  <c r="S104" i="4"/>
  <c r="R100" i="4"/>
  <c r="R108" i="4"/>
  <c r="S108" i="4"/>
  <c r="R107" i="4"/>
  <c r="S107" i="4"/>
  <c r="S111" i="4"/>
  <c r="R111" i="4"/>
  <c r="R105" i="4"/>
  <c r="S105" i="4"/>
  <c r="S106" i="4"/>
  <c r="R106" i="4"/>
  <c r="D101" i="4"/>
  <c r="H35" i="12" s="1"/>
  <c r="H102" i="4"/>
  <c r="R110" i="4"/>
  <c r="S110" i="4"/>
  <c r="S78" i="9"/>
  <c r="C12" i="12" s="1"/>
  <c r="R78" i="9"/>
  <c r="B12" i="12" s="1"/>
  <c r="B11" i="12"/>
  <c r="C11" i="12"/>
  <c r="R78" i="3"/>
  <c r="B10" i="12" s="1"/>
  <c r="S78" i="3"/>
  <c r="C10" i="12" s="1"/>
  <c r="D126" i="10"/>
  <c r="H48" i="12" s="1"/>
  <c r="D48" i="12"/>
  <c r="O36" i="2"/>
  <c r="O37" i="2" s="1"/>
  <c r="R13" i="2" s="1"/>
  <c r="O18" i="2"/>
  <c r="O19" i="2" s="1"/>
  <c r="R7" i="2" s="1"/>
  <c r="O30" i="2"/>
  <c r="O31" i="2" s="1"/>
  <c r="R11" i="2" s="1"/>
  <c r="O33" i="2"/>
  <c r="O34" i="2" s="1"/>
  <c r="R12" i="2" s="1"/>
  <c r="O27" i="2"/>
  <c r="O28" i="2" s="1"/>
  <c r="R10" i="2" s="1"/>
  <c r="O24" i="2"/>
  <c r="O25" i="2" s="1"/>
  <c r="R9" i="2" s="1"/>
  <c r="O15" i="2"/>
  <c r="O16" i="2" s="1"/>
  <c r="R6" i="2" s="1"/>
  <c r="O21" i="2"/>
  <c r="O22" i="2" s="1"/>
  <c r="R8" i="2" s="1"/>
  <c r="F5" i="2"/>
  <c r="G5" i="2"/>
  <c r="N5" i="2" s="1"/>
  <c r="O5" i="2" s="1"/>
  <c r="F6" i="2"/>
  <c r="G6" i="2"/>
  <c r="N6" i="2" s="1"/>
  <c r="F7" i="2"/>
  <c r="G7" i="2"/>
  <c r="N7" i="2" s="1"/>
  <c r="F8" i="2"/>
  <c r="G8" i="2"/>
  <c r="N8" i="2" s="1"/>
  <c r="O8" i="2" s="1"/>
  <c r="F9" i="2"/>
  <c r="G9" i="2"/>
  <c r="N9" i="2" s="1"/>
  <c r="F10" i="2"/>
  <c r="G10" i="2"/>
  <c r="N10" i="2" s="1"/>
  <c r="F11" i="2"/>
  <c r="G11" i="2"/>
  <c r="N11" i="2" s="1"/>
  <c r="O11" i="2" s="1"/>
  <c r="F12" i="2"/>
  <c r="G12" i="2"/>
  <c r="N12" i="2" s="1"/>
  <c r="F13" i="2"/>
  <c r="G13" i="2"/>
  <c r="N13" i="2" s="1"/>
  <c r="F3" i="2"/>
  <c r="G3" i="2"/>
  <c r="N3" i="2" s="1"/>
  <c r="F4" i="2"/>
  <c r="G4" i="2"/>
  <c r="N4" i="2" s="1"/>
  <c r="G2" i="2"/>
  <c r="N2" i="2" s="1"/>
  <c r="O2" i="2" s="1"/>
  <c r="F2" i="2"/>
  <c r="S126" i="10" l="1"/>
  <c r="C17" i="12" s="1"/>
  <c r="R126" i="10"/>
  <c r="B17" i="12" s="1"/>
  <c r="R102" i="4"/>
  <c r="B13" i="12" s="1"/>
  <c r="S102" i="4"/>
  <c r="C13" i="12" s="1"/>
  <c r="O6" i="2"/>
  <c r="O7" i="2" s="1"/>
  <c r="R3" i="2" s="1"/>
  <c r="O12" i="2"/>
  <c r="O13" i="2" s="1"/>
  <c r="R5" i="2" s="1"/>
  <c r="O9" i="2"/>
  <c r="O10" i="2" s="1"/>
  <c r="R4" i="2" s="1"/>
  <c r="O3" i="2"/>
  <c r="O4" i="2" s="1"/>
  <c r="R2" i="2" s="1"/>
  <c r="E84" i="2" l="1"/>
  <c r="C84" i="2" s="1"/>
  <c r="E83" i="2"/>
  <c r="G83" i="2" s="1"/>
  <c r="E79" i="2"/>
  <c r="E90" i="2"/>
  <c r="G90" i="2" s="1"/>
  <c r="E88" i="2"/>
  <c r="E99" i="2"/>
  <c r="E81" i="2"/>
  <c r="E85" i="2"/>
  <c r="F85" i="2" s="1"/>
  <c r="E82" i="2"/>
  <c r="E78" i="2"/>
  <c r="E95" i="2"/>
  <c r="E76" i="2"/>
  <c r="E87" i="2"/>
  <c r="E80" i="2"/>
  <c r="E96" i="2"/>
  <c r="G96" i="2" s="1"/>
  <c r="E89" i="2"/>
  <c r="E92" i="2"/>
  <c r="F92" i="2" s="1"/>
  <c r="E98" i="2"/>
  <c r="G98" i="2" s="1"/>
  <c r="E94" i="2"/>
  <c r="F94" i="2" s="1"/>
  <c r="E91" i="2"/>
  <c r="C91" i="2" s="1"/>
  <c r="E93" i="2"/>
  <c r="C93" i="2" s="1"/>
  <c r="E97" i="2"/>
  <c r="E86" i="2"/>
  <c r="E77" i="2"/>
  <c r="G23" i="12" s="1"/>
  <c r="G82" i="2"/>
  <c r="C83" i="2"/>
  <c r="F83" i="2"/>
  <c r="F98" i="2" l="1"/>
  <c r="G92" i="2"/>
  <c r="S92" i="2" s="1"/>
  <c r="C90" i="2"/>
  <c r="S98" i="2"/>
  <c r="R98" i="2"/>
  <c r="S96" i="2"/>
  <c r="R96" i="2"/>
  <c r="R90" i="2"/>
  <c r="S90" i="2"/>
  <c r="F76" i="2"/>
  <c r="E22" i="12" s="1"/>
  <c r="G22" i="12"/>
  <c r="F78" i="2"/>
  <c r="E24" i="12" s="1"/>
  <c r="G24" i="12"/>
  <c r="C79" i="2"/>
  <c r="C92" i="2"/>
  <c r="D92" i="2" s="1"/>
  <c r="C76" i="2"/>
  <c r="D22" i="12" s="1"/>
  <c r="F90" i="2"/>
  <c r="G79" i="2"/>
  <c r="F79" i="2"/>
  <c r="G78" i="2"/>
  <c r="G94" i="2"/>
  <c r="C98" i="2"/>
  <c r="G76" i="2"/>
  <c r="F96" i="2"/>
  <c r="C85" i="2"/>
  <c r="D84" i="2" s="1"/>
  <c r="G87" i="2"/>
  <c r="F87" i="2"/>
  <c r="C87" i="2"/>
  <c r="F91" i="2"/>
  <c r="G91" i="2"/>
  <c r="G89" i="2"/>
  <c r="F89" i="2"/>
  <c r="G86" i="2"/>
  <c r="F86" i="2"/>
  <c r="C97" i="2"/>
  <c r="G97" i="2"/>
  <c r="F97" i="2"/>
  <c r="F93" i="2"/>
  <c r="G93" i="2"/>
  <c r="C94" i="2"/>
  <c r="G95" i="2"/>
  <c r="F95" i="2"/>
  <c r="C95" i="2"/>
  <c r="C80" i="2"/>
  <c r="C81" i="2"/>
  <c r="G81" i="2"/>
  <c r="F81" i="2"/>
  <c r="C89" i="2"/>
  <c r="G88" i="2"/>
  <c r="F88" i="2"/>
  <c r="C88" i="2"/>
  <c r="C96" i="2"/>
  <c r="F77" i="2"/>
  <c r="E23" i="12" s="1"/>
  <c r="G77" i="2"/>
  <c r="C77" i="2"/>
  <c r="F80" i="2"/>
  <c r="G80" i="2"/>
  <c r="C99" i="2"/>
  <c r="F99" i="2"/>
  <c r="G99" i="2"/>
  <c r="C86" i="2"/>
  <c r="G85" i="2"/>
  <c r="F82" i="2"/>
  <c r="C82" i="2"/>
  <c r="D83" i="2" s="1"/>
  <c r="G84" i="2"/>
  <c r="F84" i="2"/>
  <c r="D96" i="2" l="1"/>
  <c r="R92" i="2"/>
  <c r="D90" i="2"/>
  <c r="R94" i="2"/>
  <c r="S94" i="2"/>
  <c r="R97" i="2"/>
  <c r="S97" i="2"/>
  <c r="F24" i="12"/>
  <c r="R84" i="2"/>
  <c r="S88" i="2"/>
  <c r="R88" i="2"/>
  <c r="S93" i="2"/>
  <c r="R93" i="2"/>
  <c r="R89" i="2"/>
  <c r="S89" i="2"/>
  <c r="R76" i="2"/>
  <c r="S99" i="2"/>
  <c r="R99" i="2"/>
  <c r="R87" i="2"/>
  <c r="R95" i="2"/>
  <c r="S95" i="2"/>
  <c r="R85" i="2"/>
  <c r="F23" i="12"/>
  <c r="S77" i="2"/>
  <c r="R81" i="2"/>
  <c r="S91" i="2"/>
  <c r="R91" i="2"/>
  <c r="D93" i="2"/>
  <c r="H76" i="2"/>
  <c r="S76" i="2" s="1"/>
  <c r="F22" i="12"/>
  <c r="D91" i="2"/>
  <c r="D76" i="2"/>
  <c r="H22" i="12" s="1"/>
  <c r="D23" i="12"/>
  <c r="H79" i="2"/>
  <c r="R79" i="2" s="1"/>
  <c r="D99" i="2"/>
  <c r="H84" i="2"/>
  <c r="S84" i="2" s="1"/>
  <c r="H82" i="2"/>
  <c r="H86" i="2"/>
  <c r="S86" i="2" s="1"/>
  <c r="H83" i="2"/>
  <c r="D81" i="2"/>
  <c r="D88" i="2"/>
  <c r="D95" i="2"/>
  <c r="D80" i="2"/>
  <c r="H80" i="2"/>
  <c r="R80" i="2" s="1"/>
  <c r="H85" i="2"/>
  <c r="S85" i="2" s="1"/>
  <c r="D82" i="2"/>
  <c r="H87" i="2"/>
  <c r="S87" i="2" s="1"/>
  <c r="D94" i="2"/>
  <c r="C78" i="2"/>
  <c r="D97" i="2"/>
  <c r="D98" i="2"/>
  <c r="D87" i="2"/>
  <c r="H77" i="2"/>
  <c r="R77" i="2" s="1"/>
  <c r="D85" i="2"/>
  <c r="H81" i="2"/>
  <c r="S81" i="2" s="1"/>
  <c r="D89" i="2"/>
  <c r="D86" i="2"/>
  <c r="S80" i="2" l="1"/>
  <c r="S79" i="2"/>
  <c r="S83" i="2"/>
  <c r="R83" i="2"/>
  <c r="R82" i="2"/>
  <c r="S82" i="2"/>
  <c r="R86" i="2"/>
  <c r="D77" i="2"/>
  <c r="H23" i="12" s="1"/>
  <c r="D24" i="12"/>
  <c r="H78" i="2"/>
  <c r="D78" i="2"/>
  <c r="H24" i="12" s="1"/>
  <c r="D79" i="2"/>
  <c r="R78" i="2" l="1"/>
  <c r="S78" i="2"/>
  <c r="C9" i="12" s="1"/>
  <c r="C19" i="12" s="1"/>
  <c r="B9" i="12"/>
  <c r="B19" i="12" s="1"/>
</calcChain>
</file>

<file path=xl/sharedStrings.xml><?xml version="1.0" encoding="utf-8"?>
<sst xmlns="http://schemas.openxmlformats.org/spreadsheetml/2006/main" count="457" uniqueCount="248">
  <si>
    <t>Front jump pike</t>
  </si>
  <si>
    <t>Front jump tuck</t>
  </si>
  <si>
    <t>Front dive pike</t>
  </si>
  <si>
    <t>Front dive tuck</t>
  </si>
  <si>
    <t>Front dive free (fall-in)</t>
  </si>
  <si>
    <t>100A</t>
  </si>
  <si>
    <t>100B</t>
  </si>
  <si>
    <t>100C</t>
  </si>
  <si>
    <t>101A</t>
  </si>
  <si>
    <t>101B</t>
  </si>
  <si>
    <t>101C</t>
  </si>
  <si>
    <t>101D</t>
  </si>
  <si>
    <t>102A</t>
  </si>
  <si>
    <t>102B</t>
  </si>
  <si>
    <t>102C</t>
  </si>
  <si>
    <t>Front somersault pike</t>
  </si>
  <si>
    <t>Front somersault tuck</t>
  </si>
  <si>
    <t>103B</t>
  </si>
  <si>
    <t>103C</t>
  </si>
  <si>
    <t>104B</t>
  </si>
  <si>
    <t>104C</t>
  </si>
  <si>
    <t>Front double somersault pike</t>
  </si>
  <si>
    <t>Front double somersault tuck</t>
  </si>
  <si>
    <t>106C</t>
  </si>
  <si>
    <t>Front triple somersault tuck</t>
  </si>
  <si>
    <t>Front 3 ½ somersault tuck</t>
  </si>
  <si>
    <t>107C</t>
  </si>
  <si>
    <t>Front 2 ½ somersault pike</t>
  </si>
  <si>
    <t>Front 2 ½ somersault tuck</t>
  </si>
  <si>
    <t>105B</t>
  </si>
  <si>
    <t>105C</t>
  </si>
  <si>
    <t>200A</t>
  </si>
  <si>
    <t>200B</t>
  </si>
  <si>
    <t>200C</t>
  </si>
  <si>
    <t>Back jump pike</t>
  </si>
  <si>
    <t>Back jump tuck</t>
  </si>
  <si>
    <t>201A</t>
  </si>
  <si>
    <t>201B</t>
  </si>
  <si>
    <t>201C</t>
  </si>
  <si>
    <t>201D</t>
  </si>
  <si>
    <t>Back dive pike</t>
  </si>
  <si>
    <t>Back dive tuck</t>
  </si>
  <si>
    <t>Back dive free (fall in)</t>
  </si>
  <si>
    <t>202A</t>
  </si>
  <si>
    <t>202B</t>
  </si>
  <si>
    <t>202C</t>
  </si>
  <si>
    <t>Back somersault pike</t>
  </si>
  <si>
    <t>Back somersault tuck</t>
  </si>
  <si>
    <t>Back 1 ½ somersault pike</t>
  </si>
  <si>
    <t>Back 1 ½ somersault tuck</t>
  </si>
  <si>
    <t>203A</t>
  </si>
  <si>
    <t>203B</t>
  </si>
  <si>
    <t>203C</t>
  </si>
  <si>
    <t>Back double somersault pike</t>
  </si>
  <si>
    <t>Back double somersault tuck</t>
  </si>
  <si>
    <t>204B</t>
  </si>
  <si>
    <t>204C</t>
  </si>
  <si>
    <t>205B</t>
  </si>
  <si>
    <t>205C</t>
  </si>
  <si>
    <t>Back 2 ½ somersault pike</t>
  </si>
  <si>
    <t>Back 2 ½ somersault tuck</t>
  </si>
  <si>
    <t>Front  1 ½ somersault pike</t>
  </si>
  <si>
    <t>Front  1 ½ somersault tuck</t>
  </si>
  <si>
    <t>301A</t>
  </si>
  <si>
    <t>301B</t>
  </si>
  <si>
    <t>301C</t>
  </si>
  <si>
    <t>302A</t>
  </si>
  <si>
    <t>302B</t>
  </si>
  <si>
    <t>302C</t>
  </si>
  <si>
    <t>303A</t>
  </si>
  <si>
    <t>303B</t>
  </si>
  <si>
    <t>303C</t>
  </si>
  <si>
    <t>304B</t>
  </si>
  <si>
    <t>304C</t>
  </si>
  <si>
    <t>305B</t>
  </si>
  <si>
    <t>305C</t>
  </si>
  <si>
    <t>401A</t>
  </si>
  <si>
    <t>401B</t>
  </si>
  <si>
    <t>401C</t>
  </si>
  <si>
    <t>402B</t>
  </si>
  <si>
    <t>402C</t>
  </si>
  <si>
    <t>403B</t>
  </si>
  <si>
    <t>403C</t>
  </si>
  <si>
    <t>404C</t>
  </si>
  <si>
    <t>405B</t>
  </si>
  <si>
    <t>405C</t>
  </si>
  <si>
    <t>5111A</t>
  </si>
  <si>
    <t>5111B</t>
  </si>
  <si>
    <t>5111C</t>
  </si>
  <si>
    <t>5112A</t>
  </si>
  <si>
    <t>5112B</t>
  </si>
  <si>
    <t>5121A</t>
  </si>
  <si>
    <t>5121B</t>
  </si>
  <si>
    <t>5121D</t>
  </si>
  <si>
    <t>5122D</t>
  </si>
  <si>
    <t>5124D</t>
  </si>
  <si>
    <t>5126D</t>
  </si>
  <si>
    <t>5131B</t>
  </si>
  <si>
    <t>5131C</t>
  </si>
  <si>
    <t>5132D</t>
  </si>
  <si>
    <t>5134D</t>
  </si>
  <si>
    <t>5136D</t>
  </si>
  <si>
    <t>5152B</t>
  </si>
  <si>
    <t>5152C</t>
  </si>
  <si>
    <t>5211A</t>
  </si>
  <si>
    <t>5212A</t>
  </si>
  <si>
    <t>5221D</t>
  </si>
  <si>
    <t>5222D</t>
  </si>
  <si>
    <t>5223D</t>
  </si>
  <si>
    <t>5225D</t>
  </si>
  <si>
    <t>5231D</t>
  </si>
  <si>
    <t>5233D</t>
  </si>
  <si>
    <t>5235D</t>
  </si>
  <si>
    <t>5241D</t>
  </si>
  <si>
    <t>5311A</t>
  </si>
  <si>
    <t>5312A</t>
  </si>
  <si>
    <t>5321D</t>
  </si>
  <si>
    <t>5322D</t>
  </si>
  <si>
    <t>5323D</t>
  </si>
  <si>
    <t>5325D</t>
  </si>
  <si>
    <t>5331D</t>
  </si>
  <si>
    <t>5333D</t>
  </si>
  <si>
    <t>5411A</t>
  </si>
  <si>
    <t>5411B</t>
  </si>
  <si>
    <t>5412A</t>
  </si>
  <si>
    <t>5412B</t>
  </si>
  <si>
    <t>5421B</t>
  </si>
  <si>
    <t>5421C</t>
  </si>
  <si>
    <t>5422D</t>
  </si>
  <si>
    <t>5432D</t>
  </si>
  <si>
    <t>5434D</t>
  </si>
  <si>
    <t>Reverse dive pike</t>
  </si>
  <si>
    <t>Reverse dive tuck</t>
  </si>
  <si>
    <t>Reverse somersault pike</t>
  </si>
  <si>
    <t>Reverse somersault tuck</t>
  </si>
  <si>
    <t>Reverse 1 ½ somersault pike</t>
  </si>
  <si>
    <t>Reverse 1 ½ somersault tuck</t>
  </si>
  <si>
    <t>Reverse double somersault pike</t>
  </si>
  <si>
    <t>Reverse double somersault tuck</t>
  </si>
  <si>
    <t>Reverse 2 ½ somersault pike</t>
  </si>
  <si>
    <t>Reverse 2 ½ somersault tuck</t>
  </si>
  <si>
    <t>Inward dive pike</t>
  </si>
  <si>
    <t>Inward dive tuck</t>
  </si>
  <si>
    <t>Inward somersault pike</t>
  </si>
  <si>
    <t>Inward somersault tuck</t>
  </si>
  <si>
    <t>Inward 1 ½ somersault pike</t>
  </si>
  <si>
    <t>Inward 1 ½ somersault tuck</t>
  </si>
  <si>
    <t>Inward double somersault tuck</t>
  </si>
  <si>
    <t>Inward 2 ½ somersault pike</t>
  </si>
  <si>
    <t>Inward 2 ½ somersault tuck</t>
  </si>
  <si>
    <t>Front dive ½ twist pike</t>
  </si>
  <si>
    <t>Front dive ½ twist tuck</t>
  </si>
  <si>
    <t>Front dive full twist pike</t>
  </si>
  <si>
    <t>Front somersault ½ twist pike</t>
  </si>
  <si>
    <t>Front somersault ½ twist free</t>
  </si>
  <si>
    <t>Front somersault full twist free</t>
  </si>
  <si>
    <t>Front somersault double twist free</t>
  </si>
  <si>
    <t>Front somersault triple twist free</t>
  </si>
  <si>
    <t>Front 1 ½ somersault, ½ twist pike</t>
  </si>
  <si>
    <t>Back somersault full twist free</t>
  </si>
  <si>
    <t>Reverse somersault ½ twist free</t>
  </si>
  <si>
    <t>Reverse somersault full twist free</t>
  </si>
  <si>
    <t>Reverse somersault 1 ½ twist free</t>
  </si>
  <si>
    <t>Reverse somersault 2 ½ twist free</t>
  </si>
  <si>
    <t>Reverse 1 ½ somersault ½ twist free</t>
  </si>
  <si>
    <t>Reverse 1 ½ somersault 1 ½ twist free</t>
  </si>
  <si>
    <t>Inward dive ½ twist pike</t>
  </si>
  <si>
    <t>Inward dive full twist pike</t>
  </si>
  <si>
    <t>Inward somersault full twist free</t>
  </si>
  <si>
    <t>Inward 1 ½ somersault, full twist free</t>
  </si>
  <si>
    <t>Inward 1 ½ somersault, 2 twists free</t>
  </si>
  <si>
    <t>Inward somersault ½ twist pike</t>
  </si>
  <si>
    <t>Inward somersault ½ twist tuck</t>
  </si>
  <si>
    <t>Back double somersault ½ twist free</t>
  </si>
  <si>
    <t>Back 1 ½ somersault 2 ½ twist free</t>
  </si>
  <si>
    <t>Back 1 ½ somersault 1 ½ twist free</t>
  </si>
  <si>
    <t>Back 1 ½ somersault ½ twist free</t>
  </si>
  <si>
    <t>Back somersault 2 ½ twist free</t>
  </si>
  <si>
    <t>Back somersault 1 ½ twist free</t>
  </si>
  <si>
    <t>Back somersault ½ twist free</t>
  </si>
  <si>
    <t>Front 2 ½ somersault, full twist tuck</t>
  </si>
  <si>
    <t>Front 2 ½ somersault, full twist pike</t>
  </si>
  <si>
    <t>Front 1 ½ somersault, 3 twists free</t>
  </si>
  <si>
    <t>Front 1 ½ somersault, 2 twists free</t>
  </si>
  <si>
    <t>Front 1 ½ somersault, full twist free</t>
  </si>
  <si>
    <t>Front 1 ½ somersault, ½ twist tuck</t>
  </si>
  <si>
    <t>DD</t>
  </si>
  <si>
    <t>DIVE</t>
  </si>
  <si>
    <t>NAME</t>
  </si>
  <si>
    <t>Front jump layout</t>
  </si>
  <si>
    <t>Front dive layout</t>
  </si>
  <si>
    <t>Front somersault layout</t>
  </si>
  <si>
    <t>Back jump layout</t>
  </si>
  <si>
    <t>Back dive layout</t>
  </si>
  <si>
    <t>Back somersault layout</t>
  </si>
  <si>
    <t>Back 1 ½ somersault layout</t>
  </si>
  <si>
    <t>Reverse dive layout</t>
  </si>
  <si>
    <t>Reverse somersault layout</t>
  </si>
  <si>
    <t>Reverse 1 ½ somersault layout</t>
  </si>
  <si>
    <t>Inward dive layout</t>
  </si>
  <si>
    <t>Front dive ½ twist layout</t>
  </si>
  <si>
    <t>Front dive full twist layout</t>
  </si>
  <si>
    <t>Front somersault ½ twist layout</t>
  </si>
  <si>
    <t>Back dive ½ twist layout</t>
  </si>
  <si>
    <t>Back dive full twist layout</t>
  </si>
  <si>
    <t>Reverse dive ½ twist layout</t>
  </si>
  <si>
    <t>Reverse dive full twist layout</t>
  </si>
  <si>
    <t>Inward dive ½ twist layout</t>
  </si>
  <si>
    <t>Inward dive full twist layout</t>
  </si>
  <si>
    <t>DESC</t>
  </si>
  <si>
    <t>JUDGE1</t>
  </si>
  <si>
    <t>JUDGE2</t>
  </si>
  <si>
    <t>JUDGE3</t>
  </si>
  <si>
    <t>JUDGE4</t>
  </si>
  <si>
    <t>JUDGE5</t>
  </si>
  <si>
    <t>BALK?</t>
  </si>
  <si>
    <t>SCORE</t>
  </si>
  <si>
    <t>CLUB</t>
  </si>
  <si>
    <t>TOTAL</t>
  </si>
  <si>
    <t>POINTS</t>
  </si>
  <si>
    <r>
      <rPr>
        <b/>
        <sz val="11"/>
        <color theme="1"/>
        <rFont val="Calibri"/>
        <family val="2"/>
        <scheme val="minor"/>
      </rPr>
      <t>CLUB</t>
    </r>
    <r>
      <rPr>
        <b/>
        <u/>
        <sz val="11"/>
        <color theme="1"/>
        <rFont val="Calibri"/>
        <family val="2"/>
        <scheme val="minor"/>
      </rPr>
      <t xml:space="preserve">
PTS</t>
    </r>
  </si>
  <si>
    <t>PLACE</t>
  </si>
  <si>
    <t>#</t>
  </si>
  <si>
    <t>DATE</t>
  </si>
  <si>
    <t>MEET</t>
  </si>
  <si>
    <t>POSITION</t>
  </si>
  <si>
    <t xml:space="preserve">MEET DAY : </t>
  </si>
  <si>
    <t xml:space="preserve">HOME POOL : </t>
  </si>
  <si>
    <t xml:space="preserve">HOME REP : </t>
  </si>
  <si>
    <t xml:space="preserve">MEET MONTH : </t>
  </si>
  <si>
    <t xml:space="preserve">MEET YEAR : </t>
  </si>
  <si>
    <t xml:space="preserve">VISITOR POOL : </t>
  </si>
  <si>
    <t xml:space="preserve">VISITOR REP : </t>
  </si>
  <si>
    <t>GROUP</t>
  </si>
  <si>
    <t>8- G</t>
  </si>
  <si>
    <t>POOL</t>
  </si>
  <si>
    <t>8- B</t>
  </si>
  <si>
    <t>9-10 G</t>
  </si>
  <si>
    <t>9-10 B</t>
  </si>
  <si>
    <t>11-12 G</t>
  </si>
  <si>
    <t>11-12 B</t>
  </si>
  <si>
    <t>13-14 G</t>
  </si>
  <si>
    <t>13-14 B</t>
  </si>
  <si>
    <t>15+ G</t>
  </si>
  <si>
    <t>15+ B</t>
  </si>
  <si>
    <t>TIE?</t>
  </si>
  <si>
    <t>IN CASE OF TIES, ADD ADDITONAL MEDALISTS HERE</t>
  </si>
  <si>
    <t>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</si>
</sst>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0.0;\-0.0;;@"/>
    <numFmt numFmtId="166" formatCode="yyyy/mm/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/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Protection="1"/>
    <xf numFmtId="164" fontId="3" fillId="0" borderId="7" xfId="0" applyNumberFormat="1" applyFont="1" applyFill="1" applyBorder="1" applyAlignment="1" applyProtection="1">
      <alignment horizontal="center" vertical="center"/>
    </xf>
    <xf numFmtId="164" fontId="0" fillId="0" borderId="8" xfId="0" applyNumberForma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164" fontId="0" fillId="0" borderId="13" xfId="0" applyNumberForma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164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166" fontId="0" fillId="5" borderId="0" xfId="0" applyNumberFormat="1" applyFill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12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AFE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43A6-FFB2-44B6-B3A5-75C149843C8A}">
  <dimension ref="A1:I63"/>
  <sheetViews>
    <sheetView topLeftCell="A13" workbookViewId="0">
      <selection activeCell="E14" sqref="E14"/>
    </sheetView>
  </sheetViews>
  <sheetFormatPr defaultRowHeight="15" x14ac:dyDescent="0.25"/>
  <cols>
    <col min="1" max="1" width="14.140625" style="41" customWidth="1"/>
    <col min="2" max="3" width="15.28515625" style="41" customWidth="1"/>
    <col min="4" max="4" width="10.28515625" style="41" customWidth="1"/>
    <col min="5" max="5" width="26" customWidth="1"/>
    <col min="6" max="6" width="12.5703125" style="41" customWidth="1"/>
    <col min="8" max="8" width="6.28515625" style="41" customWidth="1"/>
  </cols>
  <sheetData>
    <row r="1" spans="1:8" ht="7.5" customHeight="1" thickBot="1" x14ac:dyDescent="0.3"/>
    <row r="2" spans="1:8" ht="15.75" thickBot="1" x14ac:dyDescent="0.3">
      <c r="A2" s="43" t="s">
        <v>226</v>
      </c>
      <c r="B2" s="51"/>
      <c r="C2" s="43" t="s">
        <v>229</v>
      </c>
      <c r="D2" s="51"/>
      <c r="E2" s="43" t="s">
        <v>230</v>
      </c>
      <c r="F2" s="51"/>
    </row>
    <row r="3" spans="1:8" ht="15.75" thickBot="1" x14ac:dyDescent="0.3">
      <c r="A3" s="43"/>
      <c r="E3" s="43"/>
    </row>
    <row r="4" spans="1:8" ht="15.75" thickBot="1" x14ac:dyDescent="0.3">
      <c r="A4" s="43" t="s">
        <v>227</v>
      </c>
      <c r="B4" s="52"/>
      <c r="E4" s="43" t="s">
        <v>231</v>
      </c>
      <c r="F4" s="52"/>
    </row>
    <row r="5" spans="1:8" ht="15.75" thickBot="1" x14ac:dyDescent="0.3">
      <c r="A5" s="43" t="s">
        <v>228</v>
      </c>
      <c r="B5" s="62"/>
      <c r="C5" s="63"/>
      <c r="E5" s="43" t="s">
        <v>232</v>
      </c>
      <c r="F5" s="62"/>
      <c r="G5" s="64"/>
      <c r="H5" s="63"/>
    </row>
    <row r="7" spans="1:8" ht="21.75" customHeight="1" x14ac:dyDescent="0.25">
      <c r="A7" s="65" t="s">
        <v>247</v>
      </c>
      <c r="B7" s="66"/>
      <c r="C7" s="66"/>
    </row>
    <row r="8" spans="1:8" x14ac:dyDescent="0.25">
      <c r="A8" s="53"/>
      <c r="B8" s="53">
        <f>B4</f>
        <v>0</v>
      </c>
      <c r="C8" s="53">
        <f>F4</f>
        <v>0</v>
      </c>
    </row>
    <row r="9" spans="1:8" x14ac:dyDescent="0.25">
      <c r="A9" s="50" t="s">
        <v>234</v>
      </c>
      <c r="B9" s="50">
        <f>SUM('-8G'!R76:R99)</f>
        <v>0</v>
      </c>
      <c r="C9" s="50">
        <f>SUM('-8G'!S76:S99)</f>
        <v>0</v>
      </c>
    </row>
    <row r="10" spans="1:8" x14ac:dyDescent="0.25">
      <c r="A10" s="50" t="s">
        <v>236</v>
      </c>
      <c r="B10" s="50">
        <f>SUM('-8B'!R76:R99)</f>
        <v>0</v>
      </c>
      <c r="C10" s="50">
        <f>SUM('-8B'!S76:S99)</f>
        <v>0</v>
      </c>
    </row>
    <row r="11" spans="1:8" x14ac:dyDescent="0.25">
      <c r="A11" s="50" t="s">
        <v>237</v>
      </c>
      <c r="B11" s="50">
        <f>SUM('9-10G'!R76:R99)</f>
        <v>0</v>
      </c>
      <c r="C11" s="50">
        <f>SUM('9-10G'!S76:S99)</f>
        <v>0</v>
      </c>
    </row>
    <row r="12" spans="1:8" x14ac:dyDescent="0.25">
      <c r="A12" s="50" t="s">
        <v>238</v>
      </c>
      <c r="B12" s="50">
        <f>SUM('9-10B'!R76:R99)</f>
        <v>0</v>
      </c>
      <c r="C12" s="50">
        <f>SUM('9-10B'!S76:S99)</f>
        <v>0</v>
      </c>
    </row>
    <row r="13" spans="1:8" x14ac:dyDescent="0.25">
      <c r="A13" s="50" t="s">
        <v>239</v>
      </c>
      <c r="B13" s="50">
        <f>SUM('11-12G'!R100:R123)</f>
        <v>0</v>
      </c>
      <c r="C13" s="50">
        <f>SUM('11-12G'!S100:S123)</f>
        <v>0</v>
      </c>
    </row>
    <row r="14" spans="1:8" x14ac:dyDescent="0.25">
      <c r="A14" s="50" t="s">
        <v>240</v>
      </c>
      <c r="B14" s="50">
        <f>SUM('11-12B'!R100:R123)</f>
        <v>0</v>
      </c>
      <c r="C14" s="50">
        <f>SUM('11-12B'!S100:S123)</f>
        <v>0</v>
      </c>
    </row>
    <row r="15" spans="1:8" x14ac:dyDescent="0.25">
      <c r="A15" s="50" t="s">
        <v>241</v>
      </c>
      <c r="B15" s="50">
        <f>SUM('13-14G'!R100:R123)</f>
        <v>0</v>
      </c>
      <c r="C15" s="50">
        <f>SUM('13-14G'!S100:S123)</f>
        <v>0</v>
      </c>
    </row>
    <row r="16" spans="1:8" x14ac:dyDescent="0.25">
      <c r="A16" s="50" t="s">
        <v>242</v>
      </c>
      <c r="B16" s="50">
        <f>SUM('13-14B'!R100:R123)</f>
        <v>0</v>
      </c>
      <c r="C16" s="50">
        <f>SUM('13-14B'!S100:S123)</f>
        <v>0</v>
      </c>
    </row>
    <row r="17" spans="1:8" x14ac:dyDescent="0.25">
      <c r="A17" s="50" t="s">
        <v>243</v>
      </c>
      <c r="B17" s="50">
        <f>SUM('15+G'!R124:R147)</f>
        <v>0</v>
      </c>
      <c r="C17" s="50">
        <f>SUM('15+G'!S124:S147)</f>
        <v>0</v>
      </c>
    </row>
    <row r="18" spans="1:8" x14ac:dyDescent="0.25">
      <c r="A18" s="50" t="s">
        <v>244</v>
      </c>
      <c r="B18" s="50">
        <f>SUM('15+B'!R124:R147)</f>
        <v>0</v>
      </c>
      <c r="C18" s="50">
        <f>SUM('15+B'!S124:S147)</f>
        <v>0</v>
      </c>
    </row>
    <row r="19" spans="1:8" ht="15.75" thickBot="1" x14ac:dyDescent="0.3">
      <c r="A19" s="53" t="s">
        <v>218</v>
      </c>
      <c r="B19" s="54">
        <f>SUM(B9:B18)</f>
        <v>0</v>
      </c>
      <c r="C19" s="54">
        <f>SUM(C9:C18)</f>
        <v>0</v>
      </c>
    </row>
    <row r="20" spans="1:8" ht="15.75" thickTop="1" x14ac:dyDescent="0.25"/>
    <row r="21" spans="1:8" ht="24" customHeight="1" x14ac:dyDescent="0.25">
      <c r="A21" s="42" t="s">
        <v>223</v>
      </c>
      <c r="B21" s="42" t="s">
        <v>224</v>
      </c>
      <c r="C21" s="42" t="s">
        <v>233</v>
      </c>
      <c r="D21" s="42" t="s">
        <v>225</v>
      </c>
      <c r="E21" s="42" t="s">
        <v>188</v>
      </c>
      <c r="F21" s="42" t="s">
        <v>235</v>
      </c>
      <c r="G21" s="42" t="s">
        <v>216</v>
      </c>
      <c r="H21" s="42" t="s">
        <v>245</v>
      </c>
    </row>
    <row r="22" spans="1:8" x14ac:dyDescent="0.25">
      <c r="A22" s="48" t="e">
        <f>DATEVALUE($D$2&amp;" "&amp;$B$2&amp;", "&amp;$F$2)</f>
        <v>#VALUE!</v>
      </c>
      <c r="B22" s="45" t="str">
        <f>$F$4&amp;" at "&amp;$B$4</f>
        <v xml:space="preserve"> at </v>
      </c>
      <c r="C22" s="45" t="s">
        <v>234</v>
      </c>
      <c r="D22" s="45">
        <f>'-8G'!C$76</f>
        <v>0</v>
      </c>
      <c r="E22" s="44">
        <f>'-8G'!F$76</f>
        <v>0</v>
      </c>
      <c r="F22" s="45">
        <f>'-8G'!G$76</f>
        <v>0</v>
      </c>
      <c r="G22" s="44">
        <f>'-8G'!E$76</f>
        <v>0</v>
      </c>
      <c r="H22" s="45" t="str">
        <f>'-8G'!D$76</f>
        <v/>
      </c>
    </row>
    <row r="23" spans="1:8" x14ac:dyDescent="0.25">
      <c r="A23" s="48" t="e">
        <f t="shared" ref="A23:A63" si="0">DATEVALUE($D$2&amp;" "&amp;$B$2&amp;", "&amp;$F$2)</f>
        <v>#VALUE!</v>
      </c>
      <c r="B23" s="45" t="str">
        <f t="shared" ref="B23:B63" si="1">$F$4&amp;" at "&amp;$B$4</f>
        <v xml:space="preserve"> at </v>
      </c>
      <c r="C23" s="45" t="s">
        <v>234</v>
      </c>
      <c r="D23" s="45">
        <f>'-8G'!C$77</f>
        <v>0</v>
      </c>
      <c r="E23" s="44">
        <f>'-8G'!F$77</f>
        <v>0</v>
      </c>
      <c r="F23" s="45">
        <f>'-8G'!G$77</f>
        <v>0</v>
      </c>
      <c r="G23" s="44">
        <f>'-8G'!E$77</f>
        <v>0</v>
      </c>
      <c r="H23" s="45" t="str">
        <f>'-8G'!D$77</f>
        <v/>
      </c>
    </row>
    <row r="24" spans="1:8" x14ac:dyDescent="0.25">
      <c r="A24" s="48" t="e">
        <f t="shared" si="0"/>
        <v>#VALUE!</v>
      </c>
      <c r="B24" s="45" t="str">
        <f t="shared" si="1"/>
        <v xml:space="preserve"> at </v>
      </c>
      <c r="C24" s="45" t="s">
        <v>234</v>
      </c>
      <c r="D24" s="45">
        <f>'-8G'!C$78</f>
        <v>0</v>
      </c>
      <c r="E24" s="44">
        <f>'-8G'!F$78</f>
        <v>0</v>
      </c>
      <c r="F24" s="45">
        <f>'-8G'!G$78</f>
        <v>0</v>
      </c>
      <c r="G24" s="44">
        <f>'-8G'!E$78</f>
        <v>0</v>
      </c>
      <c r="H24" s="45" t="str">
        <f>'-8G'!D$78</f>
        <v/>
      </c>
    </row>
    <row r="25" spans="1:8" x14ac:dyDescent="0.25">
      <c r="A25" s="49" t="e">
        <f t="shared" si="0"/>
        <v>#VALUE!</v>
      </c>
      <c r="B25" s="47" t="str">
        <f t="shared" si="1"/>
        <v xml:space="preserve"> at </v>
      </c>
      <c r="C25" s="47" t="s">
        <v>236</v>
      </c>
      <c r="D25" s="47">
        <f>'-8B'!C$76</f>
        <v>0</v>
      </c>
      <c r="E25" s="46">
        <f>'-8B'!F$76</f>
        <v>0</v>
      </c>
      <c r="F25" s="47">
        <f>'-8B'!G$76</f>
        <v>0</v>
      </c>
      <c r="G25" s="46">
        <f>'-8B'!E$76</f>
        <v>0</v>
      </c>
      <c r="H25" s="47" t="str">
        <f>'-8B'!D$76</f>
        <v/>
      </c>
    </row>
    <row r="26" spans="1:8" x14ac:dyDescent="0.25">
      <c r="A26" s="49" t="e">
        <f t="shared" si="0"/>
        <v>#VALUE!</v>
      </c>
      <c r="B26" s="47" t="str">
        <f t="shared" si="1"/>
        <v xml:space="preserve"> at </v>
      </c>
      <c r="C26" s="47" t="s">
        <v>236</v>
      </c>
      <c r="D26" s="47">
        <f>'-8B'!C$77</f>
        <v>0</v>
      </c>
      <c r="E26" s="46">
        <f>'-8B'!F$77</f>
        <v>0</v>
      </c>
      <c r="F26" s="47">
        <f>'-8B'!G$77</f>
        <v>0</v>
      </c>
      <c r="G26" s="46">
        <f>'-8B'!E$77</f>
        <v>0</v>
      </c>
      <c r="H26" s="47" t="str">
        <f>'-8B'!D$77</f>
        <v/>
      </c>
    </row>
    <row r="27" spans="1:8" x14ac:dyDescent="0.25">
      <c r="A27" s="49" t="e">
        <f t="shared" si="0"/>
        <v>#VALUE!</v>
      </c>
      <c r="B27" s="47" t="str">
        <f t="shared" si="1"/>
        <v xml:space="preserve"> at </v>
      </c>
      <c r="C27" s="47" t="s">
        <v>236</v>
      </c>
      <c r="D27" s="47">
        <f>'-8B'!C$78</f>
        <v>0</v>
      </c>
      <c r="E27" s="46">
        <f>'-8B'!F$78</f>
        <v>0</v>
      </c>
      <c r="F27" s="47">
        <f>'-8B'!G$78</f>
        <v>0</v>
      </c>
      <c r="G27" s="46">
        <f>'-8B'!E$78</f>
        <v>0</v>
      </c>
      <c r="H27" s="47" t="str">
        <f>'-8B'!D$78</f>
        <v/>
      </c>
    </row>
    <row r="28" spans="1:8" x14ac:dyDescent="0.25">
      <c r="A28" s="48" t="e">
        <f t="shared" si="0"/>
        <v>#VALUE!</v>
      </c>
      <c r="B28" s="45" t="str">
        <f t="shared" si="1"/>
        <v xml:space="preserve"> at </v>
      </c>
      <c r="C28" s="45" t="s">
        <v>237</v>
      </c>
      <c r="D28" s="45">
        <f>'9-10G'!C$76</f>
        <v>0</v>
      </c>
      <c r="E28" s="44">
        <f>'9-10G'!F$76</f>
        <v>0</v>
      </c>
      <c r="F28" s="45">
        <f>'9-10G'!G$76</f>
        <v>0</v>
      </c>
      <c r="G28" s="44">
        <f>'9-10G'!E$76</f>
        <v>0</v>
      </c>
      <c r="H28" s="45" t="str">
        <f>'9-10G'!D$76</f>
        <v/>
      </c>
    </row>
    <row r="29" spans="1:8" x14ac:dyDescent="0.25">
      <c r="A29" s="48" t="e">
        <f t="shared" si="0"/>
        <v>#VALUE!</v>
      </c>
      <c r="B29" s="45" t="str">
        <f t="shared" si="1"/>
        <v xml:space="preserve"> at </v>
      </c>
      <c r="C29" s="45" t="s">
        <v>237</v>
      </c>
      <c r="D29" s="45">
        <f>'9-10G'!C$77</f>
        <v>0</v>
      </c>
      <c r="E29" s="44">
        <f>'9-10G'!F$77</f>
        <v>0</v>
      </c>
      <c r="F29" s="45">
        <f>'9-10G'!G$77</f>
        <v>0</v>
      </c>
      <c r="G29" s="44">
        <f>'9-10G'!E$77</f>
        <v>0</v>
      </c>
      <c r="H29" s="45" t="str">
        <f>'9-10G'!D$77</f>
        <v/>
      </c>
    </row>
    <row r="30" spans="1:8" x14ac:dyDescent="0.25">
      <c r="A30" s="48" t="e">
        <f t="shared" si="0"/>
        <v>#VALUE!</v>
      </c>
      <c r="B30" s="45" t="str">
        <f t="shared" si="1"/>
        <v xml:space="preserve"> at </v>
      </c>
      <c r="C30" s="45" t="s">
        <v>237</v>
      </c>
      <c r="D30" s="45">
        <f>'9-10G'!C$78</f>
        <v>0</v>
      </c>
      <c r="E30" s="44">
        <f>'9-10G'!F$78</f>
        <v>0</v>
      </c>
      <c r="F30" s="45">
        <f>'9-10G'!G$78</f>
        <v>0</v>
      </c>
      <c r="G30" s="44">
        <f>'9-10G'!E$78</f>
        <v>0</v>
      </c>
      <c r="H30" s="45" t="str">
        <f>'9-10G'!D$78</f>
        <v/>
      </c>
    </row>
    <row r="31" spans="1:8" x14ac:dyDescent="0.25">
      <c r="A31" s="49" t="e">
        <f t="shared" si="0"/>
        <v>#VALUE!</v>
      </c>
      <c r="B31" s="47" t="str">
        <f t="shared" si="1"/>
        <v xml:space="preserve"> at </v>
      </c>
      <c r="C31" s="47" t="s">
        <v>238</v>
      </c>
      <c r="D31" s="47">
        <f>'9-10B'!C76</f>
        <v>0</v>
      </c>
      <c r="E31" s="46">
        <f>'9-10B'!F76</f>
        <v>0</v>
      </c>
      <c r="F31" s="47">
        <f>'9-10B'!G76</f>
        <v>0</v>
      </c>
      <c r="G31" s="46">
        <f>'9-10B'!E76</f>
        <v>0</v>
      </c>
      <c r="H31" s="47" t="str">
        <f>'9-10B'!D76</f>
        <v/>
      </c>
    </row>
    <row r="32" spans="1:8" x14ac:dyDescent="0.25">
      <c r="A32" s="49" t="e">
        <f t="shared" si="0"/>
        <v>#VALUE!</v>
      </c>
      <c r="B32" s="47" t="str">
        <f t="shared" si="1"/>
        <v xml:space="preserve"> at </v>
      </c>
      <c r="C32" s="47" t="s">
        <v>238</v>
      </c>
      <c r="D32" s="47">
        <f>'9-10B'!C77</f>
        <v>0</v>
      </c>
      <c r="E32" s="46">
        <f>'9-10B'!F77</f>
        <v>0</v>
      </c>
      <c r="F32" s="47">
        <f>'9-10B'!G77</f>
        <v>0</v>
      </c>
      <c r="G32" s="46">
        <f>'9-10B'!E77</f>
        <v>0</v>
      </c>
      <c r="H32" s="47" t="str">
        <f>'9-10B'!D77</f>
        <v/>
      </c>
    </row>
    <row r="33" spans="1:8" x14ac:dyDescent="0.25">
      <c r="A33" s="49" t="e">
        <f t="shared" si="0"/>
        <v>#VALUE!</v>
      </c>
      <c r="B33" s="47" t="str">
        <f t="shared" si="1"/>
        <v xml:space="preserve"> at </v>
      </c>
      <c r="C33" s="47" t="s">
        <v>238</v>
      </c>
      <c r="D33" s="47">
        <f>'9-10B'!C78</f>
        <v>0</v>
      </c>
      <c r="E33" s="46">
        <f>'9-10B'!F78</f>
        <v>0</v>
      </c>
      <c r="F33" s="47">
        <f>'9-10B'!G78</f>
        <v>0</v>
      </c>
      <c r="G33" s="46">
        <f>'9-10B'!E78</f>
        <v>0</v>
      </c>
      <c r="H33" s="47" t="str">
        <f>'9-10B'!D78</f>
        <v/>
      </c>
    </row>
    <row r="34" spans="1:8" x14ac:dyDescent="0.25">
      <c r="A34" s="48" t="e">
        <f t="shared" si="0"/>
        <v>#VALUE!</v>
      </c>
      <c r="B34" s="45" t="str">
        <f t="shared" si="1"/>
        <v xml:space="preserve"> at </v>
      </c>
      <c r="C34" s="45" t="s">
        <v>239</v>
      </c>
      <c r="D34" s="45">
        <f>'11-12G'!C100</f>
        <v>0</v>
      </c>
      <c r="E34" s="44">
        <f>'11-12G'!F100</f>
        <v>0</v>
      </c>
      <c r="F34" s="45">
        <f>'11-12G'!G100</f>
        <v>0</v>
      </c>
      <c r="G34" s="44">
        <f>'11-12G'!E100</f>
        <v>0</v>
      </c>
      <c r="H34" s="45" t="str">
        <f>'11-12G'!D100</f>
        <v/>
      </c>
    </row>
    <row r="35" spans="1:8" x14ac:dyDescent="0.25">
      <c r="A35" s="48" t="e">
        <f t="shared" si="0"/>
        <v>#VALUE!</v>
      </c>
      <c r="B35" s="45" t="str">
        <f t="shared" si="1"/>
        <v xml:space="preserve"> at </v>
      </c>
      <c r="C35" s="45" t="s">
        <v>239</v>
      </c>
      <c r="D35" s="45">
        <f>'11-12G'!C101</f>
        <v>0</v>
      </c>
      <c r="E35" s="44">
        <f>'11-12G'!F101</f>
        <v>0</v>
      </c>
      <c r="F35" s="45">
        <f>'11-12G'!G101</f>
        <v>0</v>
      </c>
      <c r="G35" s="44">
        <f>'11-12G'!E101</f>
        <v>0</v>
      </c>
      <c r="H35" s="45" t="str">
        <f>'11-12G'!D101</f>
        <v/>
      </c>
    </row>
    <row r="36" spans="1:8" x14ac:dyDescent="0.25">
      <c r="A36" s="48" t="e">
        <f t="shared" si="0"/>
        <v>#VALUE!</v>
      </c>
      <c r="B36" s="45" t="str">
        <f t="shared" si="1"/>
        <v xml:space="preserve"> at </v>
      </c>
      <c r="C36" s="45" t="s">
        <v>239</v>
      </c>
      <c r="D36" s="45">
        <f>'11-12G'!C102</f>
        <v>0</v>
      </c>
      <c r="E36" s="44">
        <f>'11-12G'!F102</f>
        <v>0</v>
      </c>
      <c r="F36" s="45">
        <f>'11-12G'!G102</f>
        <v>0</v>
      </c>
      <c r="G36" s="44">
        <f>'11-12G'!E102</f>
        <v>0</v>
      </c>
      <c r="H36" s="45" t="str">
        <f>'11-12G'!D102</f>
        <v/>
      </c>
    </row>
    <row r="37" spans="1:8" x14ac:dyDescent="0.25">
      <c r="A37" s="49" t="e">
        <f t="shared" si="0"/>
        <v>#VALUE!</v>
      </c>
      <c r="B37" s="47" t="str">
        <f t="shared" si="1"/>
        <v xml:space="preserve"> at </v>
      </c>
      <c r="C37" s="47" t="s">
        <v>240</v>
      </c>
      <c r="D37" s="47">
        <f>'11-12B'!C100</f>
        <v>0</v>
      </c>
      <c r="E37" s="46">
        <f>'11-12B'!F100</f>
        <v>0</v>
      </c>
      <c r="F37" s="47">
        <f>'11-12B'!G100</f>
        <v>0</v>
      </c>
      <c r="G37" s="46">
        <f>'11-12B'!E100</f>
        <v>0</v>
      </c>
      <c r="H37" s="47" t="str">
        <f>'11-12B'!D100</f>
        <v/>
      </c>
    </row>
    <row r="38" spans="1:8" x14ac:dyDescent="0.25">
      <c r="A38" s="49" t="e">
        <f t="shared" si="0"/>
        <v>#VALUE!</v>
      </c>
      <c r="B38" s="47" t="str">
        <f t="shared" si="1"/>
        <v xml:space="preserve"> at </v>
      </c>
      <c r="C38" s="47" t="s">
        <v>240</v>
      </c>
      <c r="D38" s="47">
        <f>'11-12B'!C101</f>
        <v>0</v>
      </c>
      <c r="E38" s="46">
        <f>'11-12B'!F101</f>
        <v>0</v>
      </c>
      <c r="F38" s="47">
        <f>'11-12B'!G101</f>
        <v>0</v>
      </c>
      <c r="G38" s="46">
        <f>'11-12B'!E101</f>
        <v>0</v>
      </c>
      <c r="H38" s="47" t="str">
        <f>'11-12B'!D101</f>
        <v/>
      </c>
    </row>
    <row r="39" spans="1:8" x14ac:dyDescent="0.25">
      <c r="A39" s="49" t="e">
        <f t="shared" si="0"/>
        <v>#VALUE!</v>
      </c>
      <c r="B39" s="47" t="str">
        <f t="shared" si="1"/>
        <v xml:space="preserve"> at </v>
      </c>
      <c r="C39" s="47" t="s">
        <v>240</v>
      </c>
      <c r="D39" s="47">
        <f>'11-12B'!C102</f>
        <v>0</v>
      </c>
      <c r="E39" s="46">
        <f>'11-12B'!F102</f>
        <v>0</v>
      </c>
      <c r="F39" s="47">
        <f>'11-12B'!G102</f>
        <v>0</v>
      </c>
      <c r="G39" s="46">
        <f>'11-12B'!E102</f>
        <v>0</v>
      </c>
      <c r="H39" s="47" t="str">
        <f>'11-12B'!D102</f>
        <v/>
      </c>
    </row>
    <row r="40" spans="1:8" x14ac:dyDescent="0.25">
      <c r="A40" s="48" t="e">
        <f t="shared" si="0"/>
        <v>#VALUE!</v>
      </c>
      <c r="B40" s="45" t="str">
        <f t="shared" si="1"/>
        <v xml:space="preserve"> at </v>
      </c>
      <c r="C40" s="45" t="s">
        <v>241</v>
      </c>
      <c r="D40" s="45">
        <f>'13-14G'!C100</f>
        <v>0</v>
      </c>
      <c r="E40" s="44">
        <f>'13-14G'!F100</f>
        <v>0</v>
      </c>
      <c r="F40" s="45">
        <f>'13-14G'!G100</f>
        <v>0</v>
      </c>
      <c r="G40" s="44">
        <f>'13-14G'!E100</f>
        <v>0</v>
      </c>
      <c r="H40" s="45" t="str">
        <f>'13-14G'!D100</f>
        <v/>
      </c>
    </row>
    <row r="41" spans="1:8" x14ac:dyDescent="0.25">
      <c r="A41" s="48" t="e">
        <f t="shared" si="0"/>
        <v>#VALUE!</v>
      </c>
      <c r="B41" s="45" t="str">
        <f t="shared" si="1"/>
        <v xml:space="preserve"> at </v>
      </c>
      <c r="C41" s="45" t="s">
        <v>241</v>
      </c>
      <c r="D41" s="45">
        <f>'13-14G'!C101</f>
        <v>0</v>
      </c>
      <c r="E41" s="44">
        <f>'13-14G'!F101</f>
        <v>0</v>
      </c>
      <c r="F41" s="45">
        <f>'13-14G'!G101</f>
        <v>0</v>
      </c>
      <c r="G41" s="44">
        <f>'13-14G'!E101</f>
        <v>0</v>
      </c>
      <c r="H41" s="45" t="str">
        <f>'13-14G'!D101</f>
        <v/>
      </c>
    </row>
    <row r="42" spans="1:8" x14ac:dyDescent="0.25">
      <c r="A42" s="48" t="e">
        <f t="shared" si="0"/>
        <v>#VALUE!</v>
      </c>
      <c r="B42" s="45" t="str">
        <f t="shared" si="1"/>
        <v xml:space="preserve"> at </v>
      </c>
      <c r="C42" s="45" t="s">
        <v>241</v>
      </c>
      <c r="D42" s="45">
        <f>'13-14G'!C102</f>
        <v>0</v>
      </c>
      <c r="E42" s="44">
        <f>'13-14G'!F102</f>
        <v>0</v>
      </c>
      <c r="F42" s="45">
        <f>'13-14G'!G102</f>
        <v>0</v>
      </c>
      <c r="G42" s="44">
        <f>'13-14G'!E102</f>
        <v>0</v>
      </c>
      <c r="H42" s="45" t="str">
        <f>'13-14G'!D102</f>
        <v/>
      </c>
    </row>
    <row r="43" spans="1:8" x14ac:dyDescent="0.25">
      <c r="A43" s="49" t="e">
        <f t="shared" si="0"/>
        <v>#VALUE!</v>
      </c>
      <c r="B43" s="47" t="str">
        <f t="shared" si="1"/>
        <v xml:space="preserve"> at </v>
      </c>
      <c r="C43" s="47" t="s">
        <v>242</v>
      </c>
      <c r="D43" s="47">
        <f>'13-14B'!C100</f>
        <v>0</v>
      </c>
      <c r="E43" s="46">
        <f>'13-14B'!F100</f>
        <v>0</v>
      </c>
      <c r="F43" s="47">
        <f>'13-14B'!G100</f>
        <v>0</v>
      </c>
      <c r="G43" s="46">
        <f>'13-14B'!E100</f>
        <v>0</v>
      </c>
      <c r="H43" s="47" t="str">
        <f>'13-14B'!D100</f>
        <v/>
      </c>
    </row>
    <row r="44" spans="1:8" x14ac:dyDescent="0.25">
      <c r="A44" s="49" t="e">
        <f t="shared" si="0"/>
        <v>#VALUE!</v>
      </c>
      <c r="B44" s="47" t="str">
        <f t="shared" si="1"/>
        <v xml:space="preserve"> at </v>
      </c>
      <c r="C44" s="47" t="s">
        <v>242</v>
      </c>
      <c r="D44" s="47">
        <f>'13-14B'!C101</f>
        <v>0</v>
      </c>
      <c r="E44" s="46">
        <f>'13-14B'!F101</f>
        <v>0</v>
      </c>
      <c r="F44" s="47">
        <f>'13-14B'!G101</f>
        <v>0</v>
      </c>
      <c r="G44" s="46">
        <f>'13-14B'!E101</f>
        <v>0</v>
      </c>
      <c r="H44" s="47" t="str">
        <f>'13-14B'!D101</f>
        <v/>
      </c>
    </row>
    <row r="45" spans="1:8" x14ac:dyDescent="0.25">
      <c r="A45" s="49" t="e">
        <f t="shared" si="0"/>
        <v>#VALUE!</v>
      </c>
      <c r="B45" s="47" t="str">
        <f t="shared" si="1"/>
        <v xml:space="preserve"> at </v>
      </c>
      <c r="C45" s="47" t="s">
        <v>242</v>
      </c>
      <c r="D45" s="47">
        <f>'13-14B'!C102</f>
        <v>0</v>
      </c>
      <c r="E45" s="46">
        <f>'13-14B'!F102</f>
        <v>0</v>
      </c>
      <c r="F45" s="47">
        <f>'13-14B'!G102</f>
        <v>0</v>
      </c>
      <c r="G45" s="46">
        <f>'13-14B'!E102</f>
        <v>0</v>
      </c>
      <c r="H45" s="47" t="str">
        <f>'13-14B'!D102</f>
        <v/>
      </c>
    </row>
    <row r="46" spans="1:8" x14ac:dyDescent="0.25">
      <c r="A46" s="48" t="e">
        <f t="shared" si="0"/>
        <v>#VALUE!</v>
      </c>
      <c r="B46" s="45" t="str">
        <f t="shared" si="1"/>
        <v xml:space="preserve"> at </v>
      </c>
      <c r="C46" s="45" t="s">
        <v>243</v>
      </c>
      <c r="D46" s="45">
        <f>'15+G'!C124</f>
        <v>0</v>
      </c>
      <c r="E46" s="44">
        <f>'15+G'!F124</f>
        <v>0</v>
      </c>
      <c r="F46" s="45">
        <f>'15+G'!G124</f>
        <v>0</v>
      </c>
      <c r="G46" s="44">
        <f>'15+G'!E124</f>
        <v>0</v>
      </c>
      <c r="H46" s="45" t="str">
        <f>'15+G'!D124</f>
        <v/>
      </c>
    </row>
    <row r="47" spans="1:8" x14ac:dyDescent="0.25">
      <c r="A47" s="48" t="e">
        <f t="shared" si="0"/>
        <v>#VALUE!</v>
      </c>
      <c r="B47" s="45" t="str">
        <f t="shared" si="1"/>
        <v xml:space="preserve"> at </v>
      </c>
      <c r="C47" s="45" t="s">
        <v>243</v>
      </c>
      <c r="D47" s="45">
        <f>'15+G'!C125</f>
        <v>0</v>
      </c>
      <c r="E47" s="44">
        <f>'15+G'!F125</f>
        <v>0</v>
      </c>
      <c r="F47" s="45">
        <f>'15+G'!G125</f>
        <v>0</v>
      </c>
      <c r="G47" s="44">
        <f>'15+G'!E125</f>
        <v>0</v>
      </c>
      <c r="H47" s="45" t="str">
        <f>'15+G'!D125</f>
        <v/>
      </c>
    </row>
    <row r="48" spans="1:8" x14ac:dyDescent="0.25">
      <c r="A48" s="48" t="e">
        <f t="shared" si="0"/>
        <v>#VALUE!</v>
      </c>
      <c r="B48" s="45" t="str">
        <f t="shared" si="1"/>
        <v xml:space="preserve"> at </v>
      </c>
      <c r="C48" s="45" t="s">
        <v>243</v>
      </c>
      <c r="D48" s="45">
        <f>'15+G'!C126</f>
        <v>0</v>
      </c>
      <c r="E48" s="44">
        <f>'15+G'!F126</f>
        <v>0</v>
      </c>
      <c r="F48" s="45">
        <f>'15+G'!G126</f>
        <v>0</v>
      </c>
      <c r="G48" s="44">
        <f>'15+G'!E126</f>
        <v>0</v>
      </c>
      <c r="H48" s="45" t="str">
        <f>'15+G'!D126</f>
        <v/>
      </c>
    </row>
    <row r="49" spans="1:9" x14ac:dyDescent="0.25">
      <c r="A49" s="49" t="e">
        <f t="shared" si="0"/>
        <v>#VALUE!</v>
      </c>
      <c r="B49" s="47" t="str">
        <f t="shared" si="1"/>
        <v xml:space="preserve"> at </v>
      </c>
      <c r="C49" s="47" t="s">
        <v>244</v>
      </c>
      <c r="D49" s="47">
        <f>'15+B'!C124</f>
        <v>0</v>
      </c>
      <c r="E49" s="46">
        <f>'15+B'!F124</f>
        <v>0</v>
      </c>
      <c r="F49" s="47">
        <f>'15+B'!G124</f>
        <v>0</v>
      </c>
      <c r="G49" s="46">
        <f>'15+B'!E124</f>
        <v>0</v>
      </c>
      <c r="H49" s="47" t="str">
        <f>'15+B'!D124</f>
        <v/>
      </c>
    </row>
    <row r="50" spans="1:9" x14ac:dyDescent="0.25">
      <c r="A50" s="49" t="e">
        <f t="shared" si="0"/>
        <v>#VALUE!</v>
      </c>
      <c r="B50" s="47" t="str">
        <f t="shared" si="1"/>
        <v xml:space="preserve"> at </v>
      </c>
      <c r="C50" s="47" t="s">
        <v>244</v>
      </c>
      <c r="D50" s="47">
        <f>'15+B'!C125</f>
        <v>0</v>
      </c>
      <c r="E50" s="46">
        <f>'15+B'!F125</f>
        <v>0</v>
      </c>
      <c r="F50" s="47">
        <f>'15+B'!G125</f>
        <v>0</v>
      </c>
      <c r="G50" s="46">
        <f>'15+B'!E125</f>
        <v>0</v>
      </c>
      <c r="H50" s="47" t="str">
        <f>'15+B'!D125</f>
        <v/>
      </c>
    </row>
    <row r="51" spans="1:9" x14ac:dyDescent="0.25">
      <c r="A51" s="49" t="e">
        <f t="shared" si="0"/>
        <v>#VALUE!</v>
      </c>
      <c r="B51" s="47" t="str">
        <f t="shared" si="1"/>
        <v xml:space="preserve"> at </v>
      </c>
      <c r="C51" s="47" t="s">
        <v>244</v>
      </c>
      <c r="D51" s="47">
        <f>'15+B'!C126</f>
        <v>0</v>
      </c>
      <c r="E51" s="46">
        <f>'15+B'!F126</f>
        <v>0</v>
      </c>
      <c r="F51" s="47">
        <f>'15+B'!G126</f>
        <v>0</v>
      </c>
      <c r="G51" s="46">
        <f>'15+B'!E126</f>
        <v>0</v>
      </c>
      <c r="H51" s="47" t="str">
        <f>'15+B'!D126</f>
        <v/>
      </c>
    </row>
    <row r="52" spans="1:9" x14ac:dyDescent="0.25">
      <c r="A52" s="61" t="e">
        <f t="shared" si="0"/>
        <v>#VALUE!</v>
      </c>
      <c r="B52" s="57" t="str">
        <f t="shared" si="1"/>
        <v xml:space="preserve"> at </v>
      </c>
      <c r="C52" s="58"/>
      <c r="D52" s="58"/>
      <c r="E52" s="59"/>
      <c r="F52" s="58"/>
      <c r="G52" s="59"/>
      <c r="H52" s="14"/>
      <c r="I52" s="56"/>
    </row>
    <row r="53" spans="1:9" x14ac:dyDescent="0.25">
      <c r="A53" s="61" t="e">
        <f t="shared" si="0"/>
        <v>#VALUE!</v>
      </c>
      <c r="B53" s="57" t="str">
        <f t="shared" si="1"/>
        <v xml:space="preserve"> at </v>
      </c>
      <c r="C53" s="58"/>
      <c r="D53" s="58"/>
      <c r="E53" s="59"/>
      <c r="F53" s="58"/>
      <c r="G53" s="59"/>
      <c r="H53" s="14"/>
      <c r="I53" s="7"/>
    </row>
    <row r="54" spans="1:9" x14ac:dyDescent="0.25">
      <c r="A54" s="61" t="e">
        <f t="shared" si="0"/>
        <v>#VALUE!</v>
      </c>
      <c r="B54" s="57" t="str">
        <f t="shared" si="1"/>
        <v xml:space="preserve"> at </v>
      </c>
      <c r="C54" s="58"/>
      <c r="D54" s="58"/>
      <c r="E54" s="59"/>
      <c r="F54" s="58"/>
      <c r="G54" s="59"/>
      <c r="H54" s="14"/>
      <c r="I54" s="7"/>
    </row>
    <row r="55" spans="1:9" x14ac:dyDescent="0.25">
      <c r="A55" s="61" t="e">
        <f t="shared" si="0"/>
        <v>#VALUE!</v>
      </c>
      <c r="B55" s="57" t="str">
        <f t="shared" si="1"/>
        <v xml:space="preserve"> at </v>
      </c>
      <c r="C55" s="58"/>
      <c r="D55" s="58"/>
      <c r="E55" s="59"/>
      <c r="F55" s="58"/>
      <c r="G55" s="59"/>
      <c r="H55" s="14"/>
      <c r="I55" s="7"/>
    </row>
    <row r="56" spans="1:9" x14ac:dyDescent="0.25">
      <c r="A56" s="61" t="e">
        <f t="shared" si="0"/>
        <v>#VALUE!</v>
      </c>
      <c r="B56" s="57" t="str">
        <f t="shared" si="1"/>
        <v xml:space="preserve"> at </v>
      </c>
      <c r="C56" s="58"/>
      <c r="D56" s="58"/>
      <c r="E56" s="59"/>
      <c r="F56" s="58"/>
      <c r="G56" s="59"/>
      <c r="H56" s="14"/>
      <c r="I56" s="7"/>
    </row>
    <row r="57" spans="1:9" x14ac:dyDescent="0.25">
      <c r="A57" s="61" t="e">
        <f t="shared" si="0"/>
        <v>#VALUE!</v>
      </c>
      <c r="B57" s="57" t="str">
        <f t="shared" si="1"/>
        <v xml:space="preserve"> at </v>
      </c>
      <c r="C57" s="58"/>
      <c r="D57" s="60" t="s">
        <v>246</v>
      </c>
      <c r="E57" s="59"/>
      <c r="F57" s="58"/>
      <c r="G57" s="59"/>
      <c r="H57" s="14"/>
      <c r="I57" s="7"/>
    </row>
    <row r="58" spans="1:9" x14ac:dyDescent="0.25">
      <c r="A58" s="61" t="e">
        <f t="shared" si="0"/>
        <v>#VALUE!</v>
      </c>
      <c r="B58" s="57" t="str">
        <f t="shared" si="1"/>
        <v xml:space="preserve"> at </v>
      </c>
      <c r="C58" s="58"/>
      <c r="D58" s="58"/>
      <c r="E58" s="59"/>
      <c r="F58" s="58"/>
      <c r="G58" s="59"/>
      <c r="H58" s="14"/>
      <c r="I58" s="7"/>
    </row>
    <row r="59" spans="1:9" x14ac:dyDescent="0.25">
      <c r="A59" s="61" t="e">
        <f t="shared" si="0"/>
        <v>#VALUE!</v>
      </c>
      <c r="B59" s="57" t="str">
        <f t="shared" si="1"/>
        <v xml:space="preserve"> at </v>
      </c>
      <c r="C59" s="58"/>
      <c r="D59" s="58"/>
      <c r="E59" s="59"/>
      <c r="F59" s="58"/>
      <c r="G59" s="59"/>
      <c r="H59" s="14"/>
      <c r="I59" s="7"/>
    </row>
    <row r="60" spans="1:9" x14ac:dyDescent="0.25">
      <c r="A60" s="61" t="e">
        <f t="shared" si="0"/>
        <v>#VALUE!</v>
      </c>
      <c r="B60" s="57" t="str">
        <f t="shared" si="1"/>
        <v xml:space="preserve"> at </v>
      </c>
      <c r="C60" s="58"/>
      <c r="D60" s="58"/>
      <c r="E60" s="59"/>
      <c r="F60" s="58"/>
      <c r="G60" s="59"/>
      <c r="H60" s="14"/>
      <c r="I60" s="7"/>
    </row>
    <row r="61" spans="1:9" x14ac:dyDescent="0.25">
      <c r="A61" s="61" t="e">
        <f t="shared" si="0"/>
        <v>#VALUE!</v>
      </c>
      <c r="B61" s="57" t="str">
        <f t="shared" si="1"/>
        <v xml:space="preserve"> at </v>
      </c>
      <c r="C61" s="58"/>
      <c r="D61" s="58"/>
      <c r="E61" s="59"/>
      <c r="F61" s="58"/>
      <c r="G61" s="59"/>
      <c r="H61" s="14"/>
      <c r="I61" s="7"/>
    </row>
    <row r="62" spans="1:9" x14ac:dyDescent="0.25">
      <c r="A62" s="61" t="e">
        <f t="shared" si="0"/>
        <v>#VALUE!</v>
      </c>
      <c r="B62" s="57" t="str">
        <f t="shared" si="1"/>
        <v xml:space="preserve"> at </v>
      </c>
      <c r="C62" s="58"/>
      <c r="D62" s="58"/>
      <c r="E62" s="59"/>
      <c r="F62" s="58"/>
      <c r="G62" s="59"/>
      <c r="H62" s="14"/>
      <c r="I62" s="7"/>
    </row>
    <row r="63" spans="1:9" x14ac:dyDescent="0.25">
      <c r="A63" s="61" t="e">
        <f t="shared" si="0"/>
        <v>#VALUE!</v>
      </c>
      <c r="B63" s="57" t="str">
        <f t="shared" si="1"/>
        <v xml:space="preserve"> at </v>
      </c>
      <c r="C63" s="58"/>
      <c r="D63" s="58"/>
      <c r="E63" s="59"/>
      <c r="F63" s="58"/>
      <c r="G63" s="59"/>
      <c r="H63" s="14"/>
      <c r="I63" s="7"/>
    </row>
  </sheetData>
  <sheetProtection sheet="1" objects="1" scenarios="1"/>
  <mergeCells count="3">
    <mergeCell ref="B5:C5"/>
    <mergeCell ref="F5:H5"/>
    <mergeCell ref="A7:C7"/>
  </mergeCells>
  <pageMargins left="0.7" right="0.7" top="0.75" bottom="0.75" header="0.3" footer="0.3"/>
  <pageSetup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FE2A-EA09-4146-A34A-6699AED8F53B}">
  <dimension ref="A1:T147"/>
  <sheetViews>
    <sheetView workbookViewId="0">
      <pane ySplit="1" topLeftCell="A2" activePane="bottomLeft" state="frozen"/>
      <selection pane="bottomLeft" activeCell="B2" sqref="B2:B6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O6+0.000001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21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O11+0.000002</f>
        <v>1.9999999999999999E-6</v>
      </c>
      <c r="S3" s="13">
        <f>B7</f>
        <v>0</v>
      </c>
      <c r="T3" s="13">
        <f>C7</f>
        <v>0</v>
      </c>
    </row>
    <row r="4" spans="1:20" x14ac:dyDescent="0.25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2" t="str">
        <f>IF(N4="","",N4+O3)</f>
        <v/>
      </c>
      <c r="R4" s="13">
        <f>O16+0.000003</f>
        <v>3.0000000000000001E-6</v>
      </c>
      <c r="S4" s="13">
        <f>B12</f>
        <v>0</v>
      </c>
      <c r="T4" s="13">
        <f>C12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ref="N5" si="1">IF(G5="","",IF(COUNT(H5:L5)=3,IF(M5&lt;&gt;"",(SUM(H5:J5)-6)*G5,SUM(H5:J5)*G5),IF(M5&lt;&gt;"",(SUM(H5:L5)-MAX(H5:L5)-MIN(H5:L5)-6)*G5,(SUM(H5:L5)-MAX(H5:L5)-MIN(H5:L5))*G5)))</f>
        <v/>
      </c>
      <c r="O5" s="12" t="str">
        <f>IF(N5="","",N5+O4)</f>
        <v/>
      </c>
      <c r="R5" s="13">
        <f>O21+0.000004</f>
        <v>3.9999999999999998E-6</v>
      </c>
      <c r="S5" s="13">
        <f>B17</f>
        <v>0</v>
      </c>
      <c r="T5" s="13">
        <f>C17</f>
        <v>0</v>
      </c>
    </row>
    <row r="6" spans="1:20" ht="15.75" thickBot="1" x14ac:dyDescent="0.3">
      <c r="A6" s="71"/>
      <c r="B6" s="67"/>
      <c r="C6" s="68"/>
      <c r="D6" s="14">
        <v>5</v>
      </c>
      <c r="E6" s="8"/>
      <c r="F6" s="12" t="str">
        <f>IF($E6="","",IF(ISNA(VLOOKUP($E6,DD!$A$2:$C$150,2,0)),"NO SUCH DIVE",VLOOKUP($E6,DD!$A$2:$C$150,2,0)))</f>
        <v/>
      </c>
      <c r="G6" s="14" t="str">
        <f>IF($E6="","",IF(ISNA(VLOOKUP($E6,DD!$A$2:$C$150,3,0)),"",VLOOKUP($E6,DD!$A$2:$C$150,3,0)))</f>
        <v/>
      </c>
      <c r="H6" s="11"/>
      <c r="I6" s="11"/>
      <c r="J6" s="11"/>
      <c r="K6" s="11"/>
      <c r="L6" s="11"/>
      <c r="M6" s="8"/>
      <c r="N6" s="12" t="str">
        <f t="shared" si="0"/>
        <v/>
      </c>
      <c r="O6" s="15">
        <f>IF(N6="",0,N6+O5)</f>
        <v>0</v>
      </c>
      <c r="R6" s="13">
        <f>O26+0.000005</f>
        <v>5.0000000000000004E-6</v>
      </c>
      <c r="S6" s="13">
        <f>B22</f>
        <v>0</v>
      </c>
      <c r="T6" s="13">
        <f>C22</f>
        <v>0</v>
      </c>
    </row>
    <row r="7" spans="1:20" x14ac:dyDescent="0.25">
      <c r="A7" s="72">
        <v>2</v>
      </c>
      <c r="B7" s="69"/>
      <c r="C7" s="70"/>
      <c r="D7" s="30">
        <v>1</v>
      </c>
      <c r="E7" s="31"/>
      <c r="F7" s="32" t="str">
        <f>IF($E7="","",IF(ISNA(VLOOKUP($E7,DD!$A$2:$C$150,2,0)),"NO SUCH DIVE",VLOOKUP($E7,DD!$A$2:$C$150,2,0)))</f>
        <v/>
      </c>
      <c r="G7" s="30" t="str">
        <f>IF($E7="","",IF(ISNA(VLOOKUP($E7,DD!$A$2:$C$150,3,0)),"",VLOOKUP($E7,DD!$A$2:$C$150,3,0)))</f>
        <v/>
      </c>
      <c r="H7" s="33"/>
      <c r="I7" s="33"/>
      <c r="J7" s="33"/>
      <c r="K7" s="33"/>
      <c r="L7" s="33"/>
      <c r="M7" s="31"/>
      <c r="N7" s="32" t="str">
        <f t="shared" si="0"/>
        <v/>
      </c>
      <c r="O7" s="32" t="str">
        <f>IF(N7="","",N7)</f>
        <v/>
      </c>
      <c r="R7" s="13">
        <f>O31+0.000006</f>
        <v>6.0000000000000002E-6</v>
      </c>
      <c r="S7" s="13">
        <f>B27</f>
        <v>0</v>
      </c>
      <c r="T7" s="13">
        <f>C27</f>
        <v>0</v>
      </c>
    </row>
    <row r="8" spans="1:20" x14ac:dyDescent="0.25">
      <c r="A8" s="72"/>
      <c r="B8" s="69"/>
      <c r="C8" s="70"/>
      <c r="D8" s="30">
        <v>2</v>
      </c>
      <c r="E8" s="31"/>
      <c r="F8" s="32" t="str">
        <f>IF($E8="","",IF(ISNA(VLOOKUP($E8,DD!$A$2:$C$150,2,0)),"NO SUCH DIVE",VLOOKUP($E8,DD!$A$2:$C$150,2,0)))</f>
        <v/>
      </c>
      <c r="G8" s="30" t="str">
        <f>IF($E8="","",IF(ISNA(VLOOKUP($E8,DD!$A$2:$C$150,3,0)),"",VLOOKUP($E8,DD!$A$2:$C$150,3,0)))</f>
        <v/>
      </c>
      <c r="H8" s="33"/>
      <c r="I8" s="33"/>
      <c r="J8" s="33"/>
      <c r="K8" s="33"/>
      <c r="L8" s="33"/>
      <c r="M8" s="31"/>
      <c r="N8" s="32" t="str">
        <f t="shared" si="0"/>
        <v/>
      </c>
      <c r="O8" s="32" t="str">
        <f>IF(N8="","",N8+O7)</f>
        <v/>
      </c>
      <c r="R8" s="13">
        <f>O36+0.000007</f>
        <v>6.9999999999999999E-6</v>
      </c>
      <c r="S8" s="13">
        <f>B32</f>
        <v>0</v>
      </c>
      <c r="T8" s="13">
        <f>C32</f>
        <v>0</v>
      </c>
    </row>
    <row r="9" spans="1:20" x14ac:dyDescent="0.25">
      <c r="A9" s="72"/>
      <c r="B9" s="69"/>
      <c r="C9" s="70"/>
      <c r="D9" s="30">
        <v>3</v>
      </c>
      <c r="E9" s="31"/>
      <c r="F9" s="32" t="str">
        <f>IF($E9="","",IF(ISNA(VLOOKUP($E9,DD!$A$2:$C$150,2,0)),"NO SUCH DIVE",VLOOKUP($E9,DD!$A$2:$C$150,2,0)))</f>
        <v/>
      </c>
      <c r="G9" s="30" t="str">
        <f>IF($E9="","",IF(ISNA(VLOOKUP($E9,DD!$A$2:$C$150,3,0)),"",VLOOKUP($E9,DD!$A$2:$C$150,3,0)))</f>
        <v/>
      </c>
      <c r="H9" s="33"/>
      <c r="I9" s="33"/>
      <c r="J9" s="33"/>
      <c r="K9" s="33"/>
      <c r="L9" s="33"/>
      <c r="M9" s="31"/>
      <c r="N9" s="32" t="str">
        <f t="shared" si="0"/>
        <v/>
      </c>
      <c r="O9" s="32" t="str">
        <f>IF(N9="","",N9+O8)</f>
        <v/>
      </c>
      <c r="R9" s="13">
        <f>O41+0.000008</f>
        <v>7.9999999999999996E-6</v>
      </c>
      <c r="S9" s="13">
        <f>B37</f>
        <v>0</v>
      </c>
      <c r="T9" s="13">
        <f>C37</f>
        <v>0</v>
      </c>
    </row>
    <row r="10" spans="1:20" ht="15.75" thickBot="1" x14ac:dyDescent="0.3">
      <c r="A10" s="72"/>
      <c r="B10" s="69"/>
      <c r="C10" s="70"/>
      <c r="D10" s="30">
        <v>4</v>
      </c>
      <c r="E10" s="31"/>
      <c r="F10" s="32" t="str">
        <f>IF($E10="","",IF(ISNA(VLOOKUP($E10,DD!$A$2:$C$150,2,0)),"NO SUCH DIVE",VLOOKUP($E10,DD!$A$2:$C$150,2,0)))</f>
        <v/>
      </c>
      <c r="G10" s="30" t="str">
        <f>IF($E10="","",IF(ISNA(VLOOKUP($E10,DD!$A$2:$C$150,3,0)),"",VLOOKUP($E10,DD!$A$2:$C$150,3,0)))</f>
        <v/>
      </c>
      <c r="H10" s="33"/>
      <c r="I10" s="33"/>
      <c r="J10" s="33"/>
      <c r="K10" s="33"/>
      <c r="L10" s="33"/>
      <c r="M10" s="31"/>
      <c r="N10" s="32" t="str">
        <f t="shared" ref="N10" si="2">IF(G10="","",IF(COUNT(H10:L10)=3,IF(M10&lt;&gt;"",(SUM(H10:J10)-6)*G10,SUM(H10:J10)*G10),IF(M10&lt;&gt;"",(SUM(H10:L10)-MAX(H10:L10)-MIN(H10:L10)-6)*G10,(SUM(H10:L10)-MAX(H10:L10)-MIN(H10:L10))*G10)))</f>
        <v/>
      </c>
      <c r="O10" s="32" t="str">
        <f>IF(N10="","",N10+O9)</f>
        <v/>
      </c>
      <c r="R10" s="13">
        <f>O46+0.000009</f>
        <v>9.0000000000000002E-6</v>
      </c>
      <c r="S10" s="13">
        <f>B42</f>
        <v>0</v>
      </c>
      <c r="T10" s="13">
        <f>C42</f>
        <v>0</v>
      </c>
    </row>
    <row r="11" spans="1:20" ht="15.75" thickBot="1" x14ac:dyDescent="0.3">
      <c r="A11" s="72"/>
      <c r="B11" s="69"/>
      <c r="C11" s="70"/>
      <c r="D11" s="30">
        <v>5</v>
      </c>
      <c r="E11" s="31"/>
      <c r="F11" s="32" t="str">
        <f>IF($E11="","",IF(ISNA(VLOOKUP($E11,DD!$A$2:$C$150,2,0)),"NO SUCH DIVE",VLOOKUP($E11,DD!$A$2:$C$150,2,0)))</f>
        <v/>
      </c>
      <c r="G11" s="30" t="str">
        <f>IF($E11="","",IF(ISNA(VLOOKUP($E11,DD!$A$2:$C$150,3,0)),"",VLOOKUP($E11,DD!$A$2:$C$150,3,0)))</f>
        <v/>
      </c>
      <c r="H11" s="33"/>
      <c r="I11" s="33"/>
      <c r="J11" s="33"/>
      <c r="K11" s="33"/>
      <c r="L11" s="33"/>
      <c r="M11" s="31"/>
      <c r="N11" s="32" t="str">
        <f t="shared" si="0"/>
        <v/>
      </c>
      <c r="O11" s="34">
        <f>IF(N11="",0,N11+O10)</f>
        <v>0</v>
      </c>
      <c r="R11" s="13">
        <f>O51+0.00001</f>
        <v>1.0000000000000001E-5</v>
      </c>
      <c r="S11" s="13">
        <f>B47</f>
        <v>0</v>
      </c>
      <c r="T11" s="13">
        <f>C47</f>
        <v>0</v>
      </c>
    </row>
    <row r="12" spans="1:20" x14ac:dyDescent="0.25">
      <c r="A12" s="71">
        <v>3</v>
      </c>
      <c r="B12" s="67"/>
      <c r="C12" s="68"/>
      <c r="D12" s="14">
        <v>1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si="0"/>
        <v/>
      </c>
      <c r="O12" s="12" t="str">
        <f>IF(N12="","",N12)</f>
        <v/>
      </c>
      <c r="R12" s="13">
        <f>O56+0.000011</f>
        <v>1.1E-5</v>
      </c>
      <c r="S12" s="13">
        <f>B52</f>
        <v>0</v>
      </c>
      <c r="T12" s="13">
        <f>C52</f>
        <v>0</v>
      </c>
    </row>
    <row r="13" spans="1:20" x14ac:dyDescent="0.25">
      <c r="A13" s="71"/>
      <c r="B13" s="67"/>
      <c r="C13" s="68"/>
      <c r="D13" s="14">
        <v>2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2" t="str">
        <f>IF(N13="","",N13+O12)</f>
        <v/>
      </c>
      <c r="R13" s="13">
        <f>O61+0.000012</f>
        <v>1.2E-5</v>
      </c>
      <c r="S13" s="13">
        <f>B57</f>
        <v>0</v>
      </c>
      <c r="T13" s="13">
        <f>C57</f>
        <v>0</v>
      </c>
    </row>
    <row r="14" spans="1:20" x14ac:dyDescent="0.25">
      <c r="A14" s="71"/>
      <c r="B14" s="67"/>
      <c r="C14" s="68"/>
      <c r="D14" s="14">
        <v>3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si="0"/>
        <v/>
      </c>
      <c r="O14" s="12" t="str">
        <f>IF(N14="","",N14+O13)</f>
        <v/>
      </c>
      <c r="R14" s="13">
        <f>O66+0.000013</f>
        <v>1.2999999999999999E-5</v>
      </c>
      <c r="S14" s="13">
        <f>B62</f>
        <v>0</v>
      </c>
      <c r="T14" s="13">
        <f>C62</f>
        <v>0</v>
      </c>
    </row>
    <row r="15" spans="1:20" ht="15.75" thickBot="1" x14ac:dyDescent="0.3">
      <c r="A15" s="71"/>
      <c r="B15" s="67"/>
      <c r="C15" s="68"/>
      <c r="D15" s="14">
        <v>4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ref="N15" si="3">IF(G15="","",IF(COUNT(H15:L15)=3,IF(M15&lt;&gt;"",(SUM(H15:J15)-6)*G15,SUM(H15:J15)*G15),IF(M15&lt;&gt;"",(SUM(H15:L15)-MAX(H15:L15)-MIN(H15:L15)-6)*G15,(SUM(H15:L15)-MAX(H15:L15)-MIN(H15:L15))*G15)))</f>
        <v/>
      </c>
      <c r="O15" s="12" t="str">
        <f>IF(N15="","",N15+O14)</f>
        <v/>
      </c>
      <c r="R15" s="13">
        <f>O71+0.000014</f>
        <v>1.4E-5</v>
      </c>
      <c r="S15" s="13">
        <f>B67</f>
        <v>0</v>
      </c>
      <c r="T15" s="13">
        <f>C67</f>
        <v>0</v>
      </c>
    </row>
    <row r="16" spans="1:20" ht="15.75" thickBot="1" x14ac:dyDescent="0.3">
      <c r="A16" s="71"/>
      <c r="B16" s="67"/>
      <c r="C16" s="68"/>
      <c r="D16" s="14">
        <v>5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0"/>
        <v/>
      </c>
      <c r="O16" s="15">
        <f>IF(N16="",0,N16+O15)</f>
        <v>0</v>
      </c>
      <c r="R16" s="13">
        <f>O76+0.000015</f>
        <v>1.5E-5</v>
      </c>
      <c r="S16" s="13">
        <f>B72</f>
        <v>0</v>
      </c>
      <c r="T16" s="13">
        <f>C72</f>
        <v>0</v>
      </c>
    </row>
    <row r="17" spans="1:20" x14ac:dyDescent="0.25">
      <c r="A17" s="72">
        <v>4</v>
      </c>
      <c r="B17" s="69"/>
      <c r="C17" s="70"/>
      <c r="D17" s="30">
        <v>1</v>
      </c>
      <c r="E17" s="31"/>
      <c r="F17" s="32" t="str">
        <f>IF($E17="","",IF(ISNA(VLOOKUP($E17,DD!$A$2:$C$150,2,0)),"NO SUCH DIVE",VLOOKUP($E17,DD!$A$2:$C$150,2,0)))</f>
        <v/>
      </c>
      <c r="G17" s="30" t="str">
        <f>IF($E17="","",IF(ISNA(VLOOKUP($E17,DD!$A$2:$C$150,3,0)),"",VLOOKUP($E17,DD!$A$2:$C$150,3,0)))</f>
        <v/>
      </c>
      <c r="H17" s="33"/>
      <c r="I17" s="33"/>
      <c r="J17" s="33"/>
      <c r="K17" s="33"/>
      <c r="L17" s="33"/>
      <c r="M17" s="31"/>
      <c r="N17" s="32" t="str">
        <f t="shared" si="0"/>
        <v/>
      </c>
      <c r="O17" s="32" t="str">
        <f>IF(N17="","",N17)</f>
        <v/>
      </c>
      <c r="R17" s="13">
        <f>O81+0.000016</f>
        <v>1.5999999999999999E-5</v>
      </c>
      <c r="S17" s="13">
        <f>B77</f>
        <v>0</v>
      </c>
      <c r="T17" s="13">
        <f>C77</f>
        <v>0</v>
      </c>
    </row>
    <row r="18" spans="1:20" x14ac:dyDescent="0.25">
      <c r="A18" s="72"/>
      <c r="B18" s="69"/>
      <c r="C18" s="70"/>
      <c r="D18" s="30">
        <v>2</v>
      </c>
      <c r="E18" s="31"/>
      <c r="F18" s="32" t="str">
        <f>IF($E18="","",IF(ISNA(VLOOKUP($E18,DD!$A$2:$C$150,2,0)),"NO SUCH DIVE",VLOOKUP($E18,DD!$A$2:$C$150,2,0)))</f>
        <v/>
      </c>
      <c r="G18" s="30" t="str">
        <f>IF($E18="","",IF(ISNA(VLOOKUP($E18,DD!$A$2:$C$150,3,0)),"",VLOOKUP($E18,DD!$A$2:$C$150,3,0)))</f>
        <v/>
      </c>
      <c r="H18" s="33"/>
      <c r="I18" s="33"/>
      <c r="J18" s="33"/>
      <c r="K18" s="33"/>
      <c r="L18" s="33"/>
      <c r="M18" s="31"/>
      <c r="N18" s="32" t="str">
        <f t="shared" si="0"/>
        <v/>
      </c>
      <c r="O18" s="32" t="str">
        <f>IF(N18="","",N18+O17)</f>
        <v/>
      </c>
      <c r="R18" s="13">
        <f>O86+0.000017</f>
        <v>1.7E-5</v>
      </c>
      <c r="S18" s="13">
        <f>B82</f>
        <v>0</v>
      </c>
      <c r="T18" s="13">
        <f>C82</f>
        <v>0</v>
      </c>
    </row>
    <row r="19" spans="1:20" x14ac:dyDescent="0.25">
      <c r="A19" s="72"/>
      <c r="B19" s="69"/>
      <c r="C19" s="70"/>
      <c r="D19" s="30">
        <v>3</v>
      </c>
      <c r="E19" s="31"/>
      <c r="F19" s="32" t="str">
        <f>IF($E19="","",IF(ISNA(VLOOKUP($E19,DD!$A$2:$C$150,2,0)),"NO SUCH DIVE",VLOOKUP($E19,DD!$A$2:$C$150,2,0)))</f>
        <v/>
      </c>
      <c r="G19" s="30" t="str">
        <f>IF($E19="","",IF(ISNA(VLOOKUP($E19,DD!$A$2:$C$150,3,0)),"",VLOOKUP($E19,DD!$A$2:$C$150,3,0)))</f>
        <v/>
      </c>
      <c r="H19" s="33"/>
      <c r="I19" s="33"/>
      <c r="J19" s="33"/>
      <c r="K19" s="33"/>
      <c r="L19" s="33"/>
      <c r="M19" s="31"/>
      <c r="N19" s="32" t="str">
        <f t="shared" si="0"/>
        <v/>
      </c>
      <c r="O19" s="32" t="str">
        <f>IF(N19="","",N19+O18)</f>
        <v/>
      </c>
      <c r="R19" s="13">
        <f>O91+0.000018</f>
        <v>1.8E-5</v>
      </c>
      <c r="S19" s="13">
        <f>B87</f>
        <v>0</v>
      </c>
      <c r="T19" s="13">
        <f>C87</f>
        <v>0</v>
      </c>
    </row>
    <row r="20" spans="1:20" ht="15.75" thickBot="1" x14ac:dyDescent="0.3">
      <c r="A20" s="72"/>
      <c r="B20" s="69"/>
      <c r="C20" s="70"/>
      <c r="D20" s="30">
        <v>4</v>
      </c>
      <c r="E20" s="31"/>
      <c r="F20" s="32" t="str">
        <f>IF($E20="","",IF(ISNA(VLOOKUP($E20,DD!$A$2:$C$150,2,0)),"NO SUCH DIVE",VLOOKUP($E20,DD!$A$2:$C$150,2,0)))</f>
        <v/>
      </c>
      <c r="G20" s="30" t="str">
        <f>IF($E20="","",IF(ISNA(VLOOKUP($E20,DD!$A$2:$C$150,3,0)),"",VLOOKUP($E20,DD!$A$2:$C$150,3,0)))</f>
        <v/>
      </c>
      <c r="H20" s="33"/>
      <c r="I20" s="33"/>
      <c r="J20" s="33"/>
      <c r="K20" s="33"/>
      <c r="L20" s="33"/>
      <c r="M20" s="31"/>
      <c r="N20" s="3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32" t="str">
        <f>IF(N20="","",N20+O19)</f>
        <v/>
      </c>
      <c r="R20" s="13">
        <f>O96+0.000019</f>
        <v>1.9000000000000001E-5</v>
      </c>
      <c r="S20" s="13">
        <f>B92</f>
        <v>0</v>
      </c>
      <c r="T20" s="13">
        <f>C92</f>
        <v>0</v>
      </c>
    </row>
    <row r="21" spans="1:20" ht="15.75" thickBot="1" x14ac:dyDescent="0.3">
      <c r="A21" s="72"/>
      <c r="B21" s="69"/>
      <c r="C21" s="70"/>
      <c r="D21" s="30">
        <v>5</v>
      </c>
      <c r="E21" s="31"/>
      <c r="F21" s="32" t="str">
        <f>IF($E21="","",IF(ISNA(VLOOKUP($E21,DD!$A$2:$C$150,2,0)),"NO SUCH DIVE",VLOOKUP($E21,DD!$A$2:$C$150,2,0)))</f>
        <v/>
      </c>
      <c r="G21" s="30" t="str">
        <f>IF($E21="","",IF(ISNA(VLOOKUP($E21,DD!$A$2:$C$150,3,0)),"",VLOOKUP($E21,DD!$A$2:$C$150,3,0)))</f>
        <v/>
      </c>
      <c r="H21" s="33"/>
      <c r="I21" s="33"/>
      <c r="J21" s="33"/>
      <c r="K21" s="33"/>
      <c r="L21" s="33"/>
      <c r="M21" s="31"/>
      <c r="N21" s="32" t="str">
        <f t="shared" si="0"/>
        <v/>
      </c>
      <c r="O21" s="34">
        <f>IF(N21="",0,N21+O20)</f>
        <v>0</v>
      </c>
      <c r="R21" s="13">
        <f>O101+0.00002</f>
        <v>2.0000000000000002E-5</v>
      </c>
      <c r="S21" s="13">
        <f>B97</f>
        <v>0</v>
      </c>
      <c r="T21" s="13">
        <f>C97</f>
        <v>0</v>
      </c>
    </row>
    <row r="22" spans="1:20" x14ac:dyDescent="0.25">
      <c r="A22" s="71">
        <v>5</v>
      </c>
      <c r="B22" s="67"/>
      <c r="C22" s="68"/>
      <c r="D22" s="14">
        <v>1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ref="N22:N92" si="5">IF(G22="","",IF(COUNT(H22:L22)=3,IF(M22&lt;&gt;"",(SUM(H22:J22)-6)*G22,SUM(H22:J22)*G22),IF(M22&lt;&gt;"",(SUM(H22:L22)-MAX(H22:L22)-MIN(H22:L22)-6)*G22,(SUM(H22:L22)-MAX(H22:L22)-MIN(H22:L22))*G22)))</f>
        <v/>
      </c>
      <c r="O22" s="12" t="str">
        <f t="shared" ref="O22" si="6">IF(N22="","",N22)</f>
        <v/>
      </c>
      <c r="R22" s="13">
        <f>O106+0.000021</f>
        <v>2.0999999999999999E-5</v>
      </c>
      <c r="S22" s="13">
        <f>B102</f>
        <v>0</v>
      </c>
      <c r="T22" s="13">
        <f>C102</f>
        <v>0</v>
      </c>
    </row>
    <row r="23" spans="1:20" x14ac:dyDescent="0.25">
      <c r="A23" s="71"/>
      <c r="B23" s="67"/>
      <c r="C23" s="68"/>
      <c r="D23" s="14">
        <v>2</v>
      </c>
      <c r="E23" s="8"/>
      <c r="F23" s="12" t="str">
        <f>IF($E23="","",IF(ISNA(VLOOKUP($E23,DD!$A$2:$C$150,2,0)),"NO SUCH DIVE",VLOOKUP($E23,DD!$A$2:$C$150,2,0)))</f>
        <v/>
      </c>
      <c r="G23" s="14" t="str">
        <f>IF($E23="","",IF(ISNA(VLOOKUP($E23,DD!$A$2:$C$150,3,0)),"",VLOOKUP($E23,DD!$A$2:$C$150,3,0)))</f>
        <v/>
      </c>
      <c r="H23" s="11"/>
      <c r="I23" s="11"/>
      <c r="J23" s="11"/>
      <c r="K23" s="11"/>
      <c r="L23" s="11"/>
      <c r="M23" s="8"/>
      <c r="N23" s="12" t="str">
        <f t="shared" si="5"/>
        <v/>
      </c>
      <c r="O23" s="12" t="str">
        <f t="shared" ref="O23" si="7">IF(N23="","",N23+O22)</f>
        <v/>
      </c>
      <c r="R23" s="13">
        <f>O111+0.000022</f>
        <v>2.1999999999999999E-5</v>
      </c>
      <c r="S23" s="13">
        <f>B107</f>
        <v>0</v>
      </c>
      <c r="T23" s="13">
        <f>C107</f>
        <v>0</v>
      </c>
    </row>
    <row r="24" spans="1:20" x14ac:dyDescent="0.25">
      <c r="A24" s="71"/>
      <c r="B24" s="67"/>
      <c r="C24" s="68"/>
      <c r="D24" s="14">
        <v>3</v>
      </c>
      <c r="E24" s="8"/>
      <c r="F24" s="12" t="str">
        <f>IF($E24="","",IF(ISNA(VLOOKUP($E24,DD!$A$2:$C$150,2,0)),"NO SUCH DIVE",VLOOKUP($E24,DD!$A$2:$C$150,2,0)))</f>
        <v/>
      </c>
      <c r="G24" s="14" t="str">
        <f>IF($E24="","",IF(ISNA(VLOOKUP($E24,DD!$A$2:$C$150,3,0)),"",VLOOKUP($E24,DD!$A$2:$C$150,3,0)))</f>
        <v/>
      </c>
      <c r="H24" s="11"/>
      <c r="I24" s="11"/>
      <c r="J24" s="11"/>
      <c r="K24" s="11"/>
      <c r="L24" s="11"/>
      <c r="M24" s="8"/>
      <c r="N24" s="12" t="str">
        <f t="shared" ref="N24:N25" si="8">IF(G24="","",IF(COUNT(H24:L24)=3,IF(M24&lt;&gt;"",(SUM(H24:J24)-6)*G24,SUM(H24:J24)*G24),IF(M24&lt;&gt;"",(SUM(H24:L24)-MAX(H24:L24)-MIN(H24:L24)-6)*G24,(SUM(H24:L24)-MAX(H24:L24)-MIN(H24:L24))*G24)))</f>
        <v/>
      </c>
      <c r="O24" s="12" t="str">
        <f>IF(N24="","",N24+O23)</f>
        <v/>
      </c>
      <c r="R24" s="13">
        <f>O116+0.000023</f>
        <v>2.3E-5</v>
      </c>
      <c r="S24" s="13">
        <f>B112</f>
        <v>0</v>
      </c>
      <c r="T24" s="13">
        <f>C112</f>
        <v>0</v>
      </c>
    </row>
    <row r="25" spans="1:20" ht="15.75" thickBot="1" x14ac:dyDescent="0.3">
      <c r="A25" s="71"/>
      <c r="B25" s="67"/>
      <c r="C25" s="68"/>
      <c r="D25" s="14">
        <v>4</v>
      </c>
      <c r="E25" s="8"/>
      <c r="F25" s="12" t="str">
        <f>IF($E25="","",IF(ISNA(VLOOKUP($E25,DD!$A$2:$C$150,2,0)),"NO SUCH DIVE",VLOOKUP($E25,DD!$A$2:$C$150,2,0)))</f>
        <v/>
      </c>
      <c r="G25" s="14" t="str">
        <f>IF($E25="","",IF(ISNA(VLOOKUP($E25,DD!$A$2:$C$150,3,0)),"",VLOOKUP($E25,DD!$A$2:$C$150,3,0)))</f>
        <v/>
      </c>
      <c r="H25" s="11"/>
      <c r="I25" s="11"/>
      <c r="J25" s="11"/>
      <c r="K25" s="11"/>
      <c r="L25" s="11"/>
      <c r="M25" s="8"/>
      <c r="N25" s="12" t="str">
        <f t="shared" si="8"/>
        <v/>
      </c>
      <c r="O25" s="12" t="str">
        <f>IF(N25="","",N25+O24)</f>
        <v/>
      </c>
      <c r="R25" s="13">
        <f>O121+0.000024</f>
        <v>2.4000000000000001E-5</v>
      </c>
      <c r="S25" s="13">
        <f>B117</f>
        <v>0</v>
      </c>
      <c r="T25" s="13">
        <f>C117</f>
        <v>0</v>
      </c>
    </row>
    <row r="26" spans="1:20" ht="15.75" thickBot="1" x14ac:dyDescent="0.3">
      <c r="A26" s="71"/>
      <c r="B26" s="67"/>
      <c r="C26" s="68"/>
      <c r="D26" s="14">
        <v>5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5"/>
        <v/>
      </c>
      <c r="O26" s="15">
        <f>IF(N26="",0,N26+O25)</f>
        <v>0</v>
      </c>
      <c r="R26" s="13">
        <v>0</v>
      </c>
    </row>
    <row r="27" spans="1:20" x14ac:dyDescent="0.25">
      <c r="A27" s="72">
        <v>6</v>
      </c>
      <c r="B27" s="69"/>
      <c r="C27" s="70"/>
      <c r="D27" s="30">
        <v>1</v>
      </c>
      <c r="E27" s="31"/>
      <c r="F27" s="32" t="str">
        <f>IF($E27="","",IF(ISNA(VLOOKUP($E27,DD!$A$2:$C$150,2,0)),"NO SUCH DIVE",VLOOKUP($E27,DD!$A$2:$C$150,2,0)))</f>
        <v/>
      </c>
      <c r="G27" s="30" t="str">
        <f>IF($E27="","",IF(ISNA(VLOOKUP($E27,DD!$A$2:$C$150,3,0)),"",VLOOKUP($E27,DD!$A$2:$C$150,3,0)))</f>
        <v/>
      </c>
      <c r="H27" s="33"/>
      <c r="I27" s="33"/>
      <c r="J27" s="33"/>
      <c r="K27" s="33"/>
      <c r="L27" s="33"/>
      <c r="M27" s="31"/>
      <c r="N27" s="32" t="str">
        <f t="shared" si="5"/>
        <v/>
      </c>
      <c r="O27" s="32" t="str">
        <f t="shared" ref="O27" si="9">IF(N27="","",N27)</f>
        <v/>
      </c>
    </row>
    <row r="28" spans="1:20" x14ac:dyDescent="0.25">
      <c r="A28" s="72"/>
      <c r="B28" s="69"/>
      <c r="C28" s="70"/>
      <c r="D28" s="30">
        <v>2</v>
      </c>
      <c r="E28" s="31"/>
      <c r="F28" s="32" t="str">
        <f>IF($E28="","",IF(ISNA(VLOOKUP($E28,DD!$A$2:$C$150,2,0)),"NO SUCH DIVE",VLOOKUP($E28,DD!$A$2:$C$150,2,0)))</f>
        <v/>
      </c>
      <c r="G28" s="30" t="str">
        <f>IF($E28="","",IF(ISNA(VLOOKUP($E28,DD!$A$2:$C$150,3,0)),"",VLOOKUP($E28,DD!$A$2:$C$150,3,0)))</f>
        <v/>
      </c>
      <c r="H28" s="33"/>
      <c r="I28" s="33"/>
      <c r="J28" s="33"/>
      <c r="K28" s="33"/>
      <c r="L28" s="33"/>
      <c r="M28" s="31"/>
      <c r="N28" s="32" t="str">
        <f t="shared" si="5"/>
        <v/>
      </c>
      <c r="O28" s="32" t="str">
        <f t="shared" ref="O28" si="10">IF(N28="","",N28+O27)</f>
        <v/>
      </c>
    </row>
    <row r="29" spans="1:20" x14ac:dyDescent="0.25">
      <c r="A29" s="72"/>
      <c r="B29" s="69"/>
      <c r="C29" s="70"/>
      <c r="D29" s="30">
        <v>3</v>
      </c>
      <c r="E29" s="31"/>
      <c r="F29" s="32" t="str">
        <f>IF($E29="","",IF(ISNA(VLOOKUP($E29,DD!$A$2:$C$150,2,0)),"NO SUCH DIVE",VLOOKUP($E29,DD!$A$2:$C$150,2,0)))</f>
        <v/>
      </c>
      <c r="G29" s="30" t="str">
        <f>IF($E29="","",IF(ISNA(VLOOKUP($E29,DD!$A$2:$C$150,3,0)),"",VLOOKUP($E29,DD!$A$2:$C$150,3,0)))</f>
        <v/>
      </c>
      <c r="H29" s="33"/>
      <c r="I29" s="33"/>
      <c r="J29" s="33"/>
      <c r="K29" s="33"/>
      <c r="L29" s="33"/>
      <c r="M29" s="31"/>
      <c r="N29" s="32" t="str">
        <f t="shared" ref="N29:N30" si="11">IF(G29="","",IF(COUNT(H29:L29)=3,IF(M29&lt;&gt;"",(SUM(H29:J29)-6)*G29,SUM(H29:J29)*G29),IF(M29&lt;&gt;"",(SUM(H29:L29)-MAX(H29:L29)-MIN(H29:L29)-6)*G29,(SUM(H29:L29)-MAX(H29:L29)-MIN(H29:L29))*G29)))</f>
        <v/>
      </c>
      <c r="O29" s="32" t="str">
        <f>IF(N29="","",N29+O28)</f>
        <v/>
      </c>
    </row>
    <row r="30" spans="1:20" ht="15.75" thickBot="1" x14ac:dyDescent="0.3">
      <c r="A30" s="72"/>
      <c r="B30" s="69"/>
      <c r="C30" s="70"/>
      <c r="D30" s="30">
        <v>4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1"/>
        <v/>
      </c>
      <c r="O30" s="32" t="str">
        <f>IF(N30="","",N30+O29)</f>
        <v/>
      </c>
    </row>
    <row r="31" spans="1:20" ht="15.75" thickBot="1" x14ac:dyDescent="0.3">
      <c r="A31" s="72"/>
      <c r="B31" s="69"/>
      <c r="C31" s="70"/>
      <c r="D31" s="30">
        <v>5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5"/>
        <v/>
      </c>
      <c r="O31" s="34">
        <f>IF(N31="",0,N31+O30)</f>
        <v>0</v>
      </c>
    </row>
    <row r="32" spans="1:20" x14ac:dyDescent="0.25">
      <c r="A32" s="71">
        <v>7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5"/>
        <v/>
      </c>
      <c r="O32" s="12" t="str">
        <f t="shared" ref="O32" si="12">IF(N32="","",N32)</f>
        <v/>
      </c>
    </row>
    <row r="33" spans="1:15" x14ac:dyDescent="0.25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5"/>
        <v/>
      </c>
      <c r="O33" s="12" t="str">
        <f t="shared" ref="O33" si="13">IF(N33="","",N33+O32)</f>
        <v/>
      </c>
    </row>
    <row r="34" spans="1:15" x14ac:dyDescent="0.25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ref="N34:N35" si="14">IF(G34="","",IF(COUNT(H34:L34)=3,IF(M34&lt;&gt;"",(SUM(H34:J34)-6)*G34,SUM(H34:J34)*G34),IF(M34&lt;&gt;"",(SUM(H34:L34)-MAX(H34:L34)-MIN(H34:L34)-6)*G34,(SUM(H34:L34)-MAX(H34:L34)-MIN(H34:L34))*G34)))</f>
        <v/>
      </c>
      <c r="O34" s="12" t="str">
        <f>IF(N34="","",N34+O33)</f>
        <v/>
      </c>
    </row>
    <row r="35" spans="1:15" ht="15.75" thickBot="1" x14ac:dyDescent="0.3">
      <c r="A35" s="71"/>
      <c r="B35" s="67"/>
      <c r="C35" s="68"/>
      <c r="D35" s="14">
        <v>4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4"/>
        <v/>
      </c>
      <c r="O35" s="12" t="str">
        <f>IF(N35="","",N35+O34)</f>
        <v/>
      </c>
    </row>
    <row r="36" spans="1:15" ht="15.75" thickBot="1" x14ac:dyDescent="0.3">
      <c r="A36" s="71"/>
      <c r="B36" s="67"/>
      <c r="C36" s="68"/>
      <c r="D36" s="14">
        <v>5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si="5"/>
        <v/>
      </c>
      <c r="O36" s="15">
        <f>IF(N36="",0,N36+O35)</f>
        <v>0</v>
      </c>
    </row>
    <row r="37" spans="1:15" x14ac:dyDescent="0.25">
      <c r="A37" s="72">
        <v>8</v>
      </c>
      <c r="B37" s="69"/>
      <c r="C37" s="70"/>
      <c r="D37" s="30">
        <v>1</v>
      </c>
      <c r="E37" s="31"/>
      <c r="F37" s="32" t="str">
        <f>IF($E37="","",IF(ISNA(VLOOKUP($E37,DD!$A$2:$C$150,2,0)),"NO SUCH DIVE",VLOOKUP($E37,DD!$A$2:$C$150,2,0)))</f>
        <v/>
      </c>
      <c r="G37" s="30" t="str">
        <f>IF($E37="","",IF(ISNA(VLOOKUP($E37,DD!$A$2:$C$150,3,0)),"",VLOOKUP($E37,DD!$A$2:$C$150,3,0)))</f>
        <v/>
      </c>
      <c r="H37" s="33"/>
      <c r="I37" s="33"/>
      <c r="J37" s="33"/>
      <c r="K37" s="33"/>
      <c r="L37" s="33"/>
      <c r="M37" s="31"/>
      <c r="N37" s="32" t="str">
        <f t="shared" si="5"/>
        <v/>
      </c>
      <c r="O37" s="32" t="str">
        <f t="shared" ref="O37" si="15">IF(N37="","",N37)</f>
        <v/>
      </c>
    </row>
    <row r="38" spans="1:15" x14ac:dyDescent="0.25">
      <c r="A38" s="72"/>
      <c r="B38" s="69"/>
      <c r="C38" s="70"/>
      <c r="D38" s="30">
        <v>2</v>
      </c>
      <c r="E38" s="31"/>
      <c r="F38" s="32" t="str">
        <f>IF($E38="","",IF(ISNA(VLOOKUP($E38,DD!$A$2:$C$150,2,0)),"NO SUCH DIVE",VLOOKUP($E38,DD!$A$2:$C$150,2,0)))</f>
        <v/>
      </c>
      <c r="G38" s="30" t="str">
        <f>IF($E38="","",IF(ISNA(VLOOKUP($E38,DD!$A$2:$C$150,3,0)),"",VLOOKUP($E38,DD!$A$2:$C$150,3,0)))</f>
        <v/>
      </c>
      <c r="H38" s="33"/>
      <c r="I38" s="33"/>
      <c r="J38" s="33"/>
      <c r="K38" s="33"/>
      <c r="L38" s="33"/>
      <c r="M38" s="31"/>
      <c r="N38" s="32" t="str">
        <f t="shared" si="5"/>
        <v/>
      </c>
      <c r="O38" s="32" t="str">
        <f t="shared" ref="O38" si="16">IF(N38="","",N38+O37)</f>
        <v/>
      </c>
    </row>
    <row r="39" spans="1:15" x14ac:dyDescent="0.25">
      <c r="A39" s="72"/>
      <c r="B39" s="69"/>
      <c r="C39" s="70"/>
      <c r="D39" s="30">
        <v>3</v>
      </c>
      <c r="E39" s="31"/>
      <c r="F39" s="32" t="str">
        <f>IF($E39="","",IF(ISNA(VLOOKUP($E39,DD!$A$2:$C$150,2,0)),"NO SUCH DIVE",VLOOKUP($E39,DD!$A$2:$C$150,2,0)))</f>
        <v/>
      </c>
      <c r="G39" s="30" t="str">
        <f>IF($E39="","",IF(ISNA(VLOOKUP($E39,DD!$A$2:$C$150,3,0)),"",VLOOKUP($E39,DD!$A$2:$C$150,3,0)))</f>
        <v/>
      </c>
      <c r="H39" s="33"/>
      <c r="I39" s="33"/>
      <c r="J39" s="33"/>
      <c r="K39" s="33"/>
      <c r="L39" s="33"/>
      <c r="M39" s="31"/>
      <c r="N39" s="32" t="str">
        <f t="shared" ref="N39:N40" si="17">IF(G39="","",IF(COUNT(H39:L39)=3,IF(M39&lt;&gt;"",(SUM(H39:J39)-6)*G39,SUM(H39:J39)*G39),IF(M39&lt;&gt;"",(SUM(H39:L39)-MAX(H39:L39)-MIN(H39:L39)-6)*G39,(SUM(H39:L39)-MAX(H39:L39)-MIN(H39:L39))*G39)))</f>
        <v/>
      </c>
      <c r="O39" s="32" t="str">
        <f>IF(N39="","",N39+O38)</f>
        <v/>
      </c>
    </row>
    <row r="40" spans="1:15" ht="15.75" thickBot="1" x14ac:dyDescent="0.3">
      <c r="A40" s="72"/>
      <c r="B40" s="69"/>
      <c r="C40" s="70"/>
      <c r="D40" s="30">
        <v>4</v>
      </c>
      <c r="E40" s="31"/>
      <c r="F40" s="32" t="str">
        <f>IF($E40="","",IF(ISNA(VLOOKUP($E40,DD!$A$2:$C$150,2,0)),"NO SUCH DIVE",VLOOKUP($E40,DD!$A$2:$C$150,2,0)))</f>
        <v/>
      </c>
      <c r="G40" s="30" t="str">
        <f>IF($E40="","",IF(ISNA(VLOOKUP($E40,DD!$A$2:$C$150,3,0)),"",VLOOKUP($E40,DD!$A$2:$C$150,3,0)))</f>
        <v/>
      </c>
      <c r="H40" s="33"/>
      <c r="I40" s="33"/>
      <c r="J40" s="33"/>
      <c r="K40" s="33"/>
      <c r="L40" s="33"/>
      <c r="M40" s="31"/>
      <c r="N40" s="32" t="str">
        <f t="shared" si="17"/>
        <v/>
      </c>
      <c r="O40" s="32" t="str">
        <f>IF(N40="","",N40+O39)</f>
        <v/>
      </c>
    </row>
    <row r="41" spans="1:15" ht="15.75" thickBot="1" x14ac:dyDescent="0.3">
      <c r="A41" s="72"/>
      <c r="B41" s="69"/>
      <c r="C41" s="70"/>
      <c r="D41" s="30">
        <v>5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5"/>
        <v/>
      </c>
      <c r="O41" s="34">
        <f>IF(N41="",0,N41+O40)</f>
        <v>0</v>
      </c>
    </row>
    <row r="42" spans="1:15" x14ac:dyDescent="0.25">
      <c r="A42" s="71">
        <v>9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5"/>
        <v/>
      </c>
      <c r="O42" s="12" t="str">
        <f t="shared" ref="O42:O57" si="18">IF(N42="","",N42)</f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5"/>
        <v/>
      </c>
      <c r="O43" s="12" t="str">
        <f t="shared" ref="O43" si="19">IF(N43="","",N43+O42)</f>
        <v/>
      </c>
    </row>
    <row r="44" spans="1:15" x14ac:dyDescent="0.25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:N45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20"/>
        <v/>
      </c>
      <c r="O45" s="12" t="str">
        <f>IF(N45="","",N45+O44)</f>
        <v/>
      </c>
    </row>
    <row r="46" spans="1:15" ht="15.75" thickBot="1" x14ac:dyDescent="0.3">
      <c r="A46" s="71"/>
      <c r="B46" s="67"/>
      <c r="C46" s="68"/>
      <c r="D46" s="14">
        <v>5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5"/>
        <v/>
      </c>
      <c r="O46" s="15">
        <f>IF(N46="",0,N46+O45)</f>
        <v>0</v>
      </c>
    </row>
    <row r="47" spans="1:15" x14ac:dyDescent="0.25">
      <c r="A47" s="72">
        <v>10</v>
      </c>
      <c r="B47" s="69"/>
      <c r="C47" s="70"/>
      <c r="D47" s="30">
        <v>1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5"/>
        <v/>
      </c>
      <c r="O47" s="32" t="str">
        <f t="shared" si="18"/>
        <v/>
      </c>
    </row>
    <row r="48" spans="1:15" x14ac:dyDescent="0.25">
      <c r="A48" s="72"/>
      <c r="B48" s="69"/>
      <c r="C48" s="70"/>
      <c r="D48" s="30">
        <v>2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si="5"/>
        <v/>
      </c>
      <c r="O48" s="32" t="str">
        <f t="shared" ref="O48" si="21">IF(N48="","",N48+O47)</f>
        <v/>
      </c>
    </row>
    <row r="49" spans="1:15" x14ac:dyDescent="0.25">
      <c r="A49" s="72"/>
      <c r="B49" s="69"/>
      <c r="C49" s="70"/>
      <c r="D49" s="30">
        <v>3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ref="N49:N50" si="22">IF(G49="","",IF(COUNT(H49:L49)=3,IF(M49&lt;&gt;"",(SUM(H49:J49)-6)*G49,SUM(H49:J49)*G49),IF(M49&lt;&gt;"",(SUM(H49:L49)-MAX(H49:L49)-MIN(H49:L49)-6)*G49,(SUM(H49:L49)-MAX(H49:L49)-MIN(H49:L49))*G49)))</f>
        <v/>
      </c>
      <c r="O49" s="32" t="str">
        <f>IF(N49="","",N49+O48)</f>
        <v/>
      </c>
    </row>
    <row r="50" spans="1:15" ht="15.75" thickBot="1" x14ac:dyDescent="0.3">
      <c r="A50" s="72"/>
      <c r="B50" s="69"/>
      <c r="C50" s="70"/>
      <c r="D50" s="30">
        <v>4</v>
      </c>
      <c r="E50" s="31"/>
      <c r="F50" s="32" t="str">
        <f>IF($E50="","",IF(ISNA(VLOOKUP($E50,DD!$A$2:$C$150,2,0)),"NO SUCH DIVE",VLOOKUP($E50,DD!$A$2:$C$150,2,0)))</f>
        <v/>
      </c>
      <c r="G50" s="30" t="str">
        <f>IF($E50="","",IF(ISNA(VLOOKUP($E50,DD!$A$2:$C$150,3,0)),"",VLOOKUP($E50,DD!$A$2:$C$150,3,0)))</f>
        <v/>
      </c>
      <c r="H50" s="33"/>
      <c r="I50" s="33"/>
      <c r="J50" s="33"/>
      <c r="K50" s="33"/>
      <c r="L50" s="33"/>
      <c r="M50" s="31"/>
      <c r="N50" s="32" t="str">
        <f t="shared" si="22"/>
        <v/>
      </c>
      <c r="O50" s="32" t="str">
        <f>IF(N50="","",N50+O49)</f>
        <v/>
      </c>
    </row>
    <row r="51" spans="1:15" ht="15.75" thickBot="1" x14ac:dyDescent="0.3">
      <c r="A51" s="72"/>
      <c r="B51" s="69"/>
      <c r="C51" s="70"/>
      <c r="D51" s="30">
        <v>5</v>
      </c>
      <c r="E51" s="31"/>
      <c r="F51" s="32" t="str">
        <f>IF($E51="","",IF(ISNA(VLOOKUP($E51,DD!$A$2:$C$150,2,0)),"NO SUCH DIVE",VLOOKUP($E51,DD!$A$2:$C$150,2,0)))</f>
        <v/>
      </c>
      <c r="G51" s="30" t="str">
        <f>IF($E51="","",IF(ISNA(VLOOKUP($E51,DD!$A$2:$C$150,3,0)),"",VLOOKUP($E51,DD!$A$2:$C$150,3,0)))</f>
        <v/>
      </c>
      <c r="H51" s="33"/>
      <c r="I51" s="33"/>
      <c r="J51" s="33"/>
      <c r="K51" s="33"/>
      <c r="L51" s="33"/>
      <c r="M51" s="31"/>
      <c r="N51" s="32" t="str">
        <f t="shared" si="5"/>
        <v/>
      </c>
      <c r="O51" s="34">
        <f>IF(N51="",0,N51+O50)</f>
        <v>0</v>
      </c>
    </row>
    <row r="52" spans="1:15" x14ac:dyDescent="0.25">
      <c r="A52" s="71">
        <v>11</v>
      </c>
      <c r="B52" s="67"/>
      <c r="C52" s="68"/>
      <c r="D52" s="14">
        <v>1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5"/>
        <v/>
      </c>
      <c r="O52" s="12" t="str">
        <f t="shared" si="18"/>
        <v/>
      </c>
    </row>
    <row r="53" spans="1:15" x14ac:dyDescent="0.25">
      <c r="A53" s="71"/>
      <c r="B53" s="67"/>
      <c r="C53" s="68"/>
      <c r="D53" s="14">
        <v>2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5"/>
        <v/>
      </c>
      <c r="O53" s="12" t="str">
        <f t="shared" ref="O53" si="23">IF(N53="","",N53+O52)</f>
        <v/>
      </c>
    </row>
    <row r="54" spans="1:15" x14ac:dyDescent="0.25">
      <c r="A54" s="71"/>
      <c r="B54" s="67"/>
      <c r="C54" s="68"/>
      <c r="D54" s="14">
        <v>3</v>
      </c>
      <c r="E54" s="8"/>
      <c r="F54" s="12" t="str">
        <f>IF($E54="","",IF(ISNA(VLOOKUP($E54,DD!$A$2:$C$150,2,0)),"NO SUCH DIVE",VLOOKUP($E54,DD!$A$2:$C$150,2,0)))</f>
        <v/>
      </c>
      <c r="G54" s="14" t="str">
        <f>IF($E54="","",IF(ISNA(VLOOKUP($E54,DD!$A$2:$C$150,3,0)),"",VLOOKUP($E54,DD!$A$2:$C$150,3,0)))</f>
        <v/>
      </c>
      <c r="H54" s="11"/>
      <c r="I54" s="11"/>
      <c r="J54" s="11"/>
      <c r="K54" s="11"/>
      <c r="L54" s="11"/>
      <c r="M54" s="8"/>
      <c r="N54" s="12" t="str">
        <f t="shared" ref="N54:N55" si="24">IF(G54="","",IF(COUNT(H54:L54)=3,IF(M54&lt;&gt;"",(SUM(H54:J54)-6)*G54,SUM(H54:J54)*G54),IF(M54&lt;&gt;"",(SUM(H54:L54)-MAX(H54:L54)-MIN(H54:L54)-6)*G54,(SUM(H54:L54)-MAX(H54:L54)-MIN(H54:L54))*G54)))</f>
        <v/>
      </c>
      <c r="O54" s="12" t="str">
        <f>IF(N54="","",N54+O53)</f>
        <v/>
      </c>
    </row>
    <row r="55" spans="1:15" ht="15.75" thickBot="1" x14ac:dyDescent="0.3">
      <c r="A55" s="71"/>
      <c r="B55" s="67"/>
      <c r="C55" s="68"/>
      <c r="D55" s="14">
        <v>4</v>
      </c>
      <c r="E55" s="8"/>
      <c r="F55" s="12" t="str">
        <f>IF($E55="","",IF(ISNA(VLOOKUP($E55,DD!$A$2:$C$150,2,0)),"NO SUCH DIVE",VLOOKUP($E55,DD!$A$2:$C$150,2,0)))</f>
        <v/>
      </c>
      <c r="G55" s="14" t="str">
        <f>IF($E55="","",IF(ISNA(VLOOKUP($E55,DD!$A$2:$C$150,3,0)),"",VLOOKUP($E55,DD!$A$2:$C$150,3,0)))</f>
        <v/>
      </c>
      <c r="H55" s="11"/>
      <c r="I55" s="11"/>
      <c r="J55" s="11"/>
      <c r="K55" s="11"/>
      <c r="L55" s="11"/>
      <c r="M55" s="8"/>
      <c r="N55" s="12" t="str">
        <f t="shared" si="24"/>
        <v/>
      </c>
      <c r="O55" s="12" t="str">
        <f>IF(N55="","",N55+O54)</f>
        <v/>
      </c>
    </row>
    <row r="56" spans="1:15" ht="15.75" thickBot="1" x14ac:dyDescent="0.3">
      <c r="A56" s="71"/>
      <c r="B56" s="67"/>
      <c r="C56" s="68"/>
      <c r="D56" s="14">
        <v>5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5"/>
        <v/>
      </c>
      <c r="O56" s="15">
        <f>IF(N56="",0,N56+O55)</f>
        <v>0</v>
      </c>
    </row>
    <row r="57" spans="1:15" x14ac:dyDescent="0.25">
      <c r="A57" s="72">
        <v>12</v>
      </c>
      <c r="B57" s="69"/>
      <c r="C57" s="70"/>
      <c r="D57" s="30">
        <v>1</v>
      </c>
      <c r="E57" s="31"/>
      <c r="F57" s="32" t="str">
        <f>IF($E57="","",IF(ISNA(VLOOKUP($E57,DD!$A$2:$C$150,2,0)),"NO SUCH DIVE",VLOOKUP($E57,DD!$A$2:$C$150,2,0)))</f>
        <v/>
      </c>
      <c r="G57" s="30" t="str">
        <f>IF($E57="","",IF(ISNA(VLOOKUP($E57,DD!$A$2:$C$150,3,0)),"",VLOOKUP($E57,DD!$A$2:$C$150,3,0)))</f>
        <v/>
      </c>
      <c r="H57" s="33"/>
      <c r="I57" s="33"/>
      <c r="J57" s="33"/>
      <c r="K57" s="33"/>
      <c r="L57" s="33"/>
      <c r="M57" s="31"/>
      <c r="N57" s="32" t="str">
        <f t="shared" si="5"/>
        <v/>
      </c>
      <c r="O57" s="32" t="str">
        <f t="shared" si="18"/>
        <v/>
      </c>
    </row>
    <row r="58" spans="1:15" x14ac:dyDescent="0.25">
      <c r="A58" s="72"/>
      <c r="B58" s="69"/>
      <c r="C58" s="70"/>
      <c r="D58" s="30">
        <v>2</v>
      </c>
      <c r="E58" s="31"/>
      <c r="F58" s="32" t="str">
        <f>IF($E58="","",IF(ISNA(VLOOKUP($E58,DD!$A$2:$C$150,2,0)),"NO SUCH DIVE",VLOOKUP($E58,DD!$A$2:$C$150,2,0)))</f>
        <v/>
      </c>
      <c r="G58" s="30" t="str">
        <f>IF($E58="","",IF(ISNA(VLOOKUP($E58,DD!$A$2:$C$150,3,0)),"",VLOOKUP($E58,DD!$A$2:$C$150,3,0)))</f>
        <v/>
      </c>
      <c r="H58" s="33"/>
      <c r="I58" s="33"/>
      <c r="J58" s="33"/>
      <c r="K58" s="33"/>
      <c r="L58" s="33"/>
      <c r="M58" s="31"/>
      <c r="N58" s="32" t="str">
        <f t="shared" si="5"/>
        <v/>
      </c>
      <c r="O58" s="32" t="str">
        <f t="shared" ref="O58" si="25">IF(N58="","",N58+O57)</f>
        <v/>
      </c>
    </row>
    <row r="59" spans="1:15" x14ac:dyDescent="0.25">
      <c r="A59" s="72"/>
      <c r="B59" s="69"/>
      <c r="C59" s="70"/>
      <c r="D59" s="30">
        <v>3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ref="N59:N60" si="26">IF(G59="","",IF(COUNT(H59:L59)=3,IF(M59&lt;&gt;"",(SUM(H59:J59)-6)*G59,SUM(H59:J59)*G59),IF(M59&lt;&gt;"",(SUM(H59:L59)-MAX(H59:L59)-MIN(H59:L59)-6)*G59,(SUM(H59:L59)-MAX(H59:L59)-MIN(H59:L59))*G59)))</f>
        <v/>
      </c>
      <c r="O59" s="32" t="str">
        <f>IF(N59="","",N59+O58)</f>
        <v/>
      </c>
    </row>
    <row r="60" spans="1:15" ht="15.75" thickBot="1" x14ac:dyDescent="0.3">
      <c r="A60" s="72"/>
      <c r="B60" s="69"/>
      <c r="C60" s="70"/>
      <c r="D60" s="30">
        <v>4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26"/>
        <v/>
      </c>
      <c r="O60" s="32" t="str">
        <f>IF(N60="","",N60+O59)</f>
        <v/>
      </c>
    </row>
    <row r="61" spans="1:15" ht="15.75" thickBot="1" x14ac:dyDescent="0.3">
      <c r="A61" s="72"/>
      <c r="B61" s="69"/>
      <c r="C61" s="70"/>
      <c r="D61" s="30">
        <v>5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5"/>
        <v/>
      </c>
      <c r="O61" s="34">
        <f>IF(N61="",0,N61+O60)</f>
        <v>0</v>
      </c>
    </row>
    <row r="62" spans="1:15" x14ac:dyDescent="0.25">
      <c r="A62" s="71">
        <v>13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5"/>
        <v/>
      </c>
      <c r="O62" s="12" t="str">
        <f t="shared" ref="O62" si="27">IF(N62="","",N62)</f>
        <v/>
      </c>
    </row>
    <row r="63" spans="1:15" x14ac:dyDescent="0.25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5"/>
        <v/>
      </c>
      <c r="O63" s="12" t="str">
        <f t="shared" ref="O63" si="28">IF(N63="","",N63+O62)</f>
        <v/>
      </c>
    </row>
    <row r="64" spans="1:15" x14ac:dyDescent="0.25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ref="N64:N65" si="29">IF(G64="","",IF(COUNT(H64:L64)=3,IF(M64&lt;&gt;"",(SUM(H64:J64)-6)*G64,SUM(H64:J64)*G64),IF(M64&lt;&gt;"",(SUM(H64:L64)-MAX(H64:L64)-MIN(H64:L64)-6)*G64,(SUM(H64:L64)-MAX(H64:L64)-MIN(H64:L64))*G64)))</f>
        <v/>
      </c>
      <c r="O64" s="12" t="str">
        <f>IF(N64="","",N64+O63)</f>
        <v/>
      </c>
    </row>
    <row r="65" spans="1:15" ht="15.75" thickBot="1" x14ac:dyDescent="0.3">
      <c r="A65" s="71"/>
      <c r="B65" s="67"/>
      <c r="C65" s="68"/>
      <c r="D65" s="14">
        <v>4</v>
      </c>
      <c r="E65" s="8"/>
      <c r="F65" s="12" t="str">
        <f>IF($E65="","",IF(ISNA(VLOOKUP($E65,DD!$A$2:$C$150,2,0)),"NO SUCH DIVE",VLOOKUP($E65,DD!$A$2:$C$150,2,0)))</f>
        <v/>
      </c>
      <c r="G65" s="14" t="str">
        <f>IF($E65="","",IF(ISNA(VLOOKUP($E65,DD!$A$2:$C$150,3,0)),"",VLOOKUP($E65,DD!$A$2:$C$150,3,0)))</f>
        <v/>
      </c>
      <c r="H65" s="11"/>
      <c r="I65" s="11"/>
      <c r="J65" s="11"/>
      <c r="K65" s="11"/>
      <c r="L65" s="11"/>
      <c r="M65" s="8"/>
      <c r="N65" s="12" t="str">
        <f t="shared" si="29"/>
        <v/>
      </c>
      <c r="O65" s="12" t="str">
        <f>IF(N65="","",N65+O64)</f>
        <v/>
      </c>
    </row>
    <row r="66" spans="1:15" ht="15.75" thickBot="1" x14ac:dyDescent="0.3">
      <c r="A66" s="71"/>
      <c r="B66" s="67"/>
      <c r="C66" s="68"/>
      <c r="D66" s="14">
        <v>5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5"/>
        <v/>
      </c>
      <c r="O66" s="15">
        <f>IF(N66="",0,N66+O65)</f>
        <v>0</v>
      </c>
    </row>
    <row r="67" spans="1:15" x14ac:dyDescent="0.25">
      <c r="A67" s="72">
        <v>14</v>
      </c>
      <c r="B67" s="69"/>
      <c r="C67" s="70"/>
      <c r="D67" s="30">
        <v>1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5"/>
        <v/>
      </c>
      <c r="O67" s="32" t="str">
        <f t="shared" ref="O67" si="30">IF(N67="","",N67)</f>
        <v/>
      </c>
    </row>
    <row r="68" spans="1:15" x14ac:dyDescent="0.25">
      <c r="A68" s="72"/>
      <c r="B68" s="69"/>
      <c r="C68" s="70"/>
      <c r="D68" s="30">
        <v>2</v>
      </c>
      <c r="E68" s="31"/>
      <c r="F68" s="32" t="str">
        <f>IF($E68="","",IF(ISNA(VLOOKUP($E68,DD!$A$2:$C$150,2,0)),"NO SUCH DIVE",VLOOKUP($E68,DD!$A$2:$C$150,2,0)))</f>
        <v/>
      </c>
      <c r="G68" s="30" t="str">
        <f>IF($E68="","",IF(ISNA(VLOOKUP($E68,DD!$A$2:$C$150,3,0)),"",VLOOKUP($E68,DD!$A$2:$C$150,3,0)))</f>
        <v/>
      </c>
      <c r="H68" s="33"/>
      <c r="I68" s="33"/>
      <c r="J68" s="33"/>
      <c r="K68" s="33"/>
      <c r="L68" s="33"/>
      <c r="M68" s="31"/>
      <c r="N68" s="32" t="str">
        <f t="shared" si="5"/>
        <v/>
      </c>
      <c r="O68" s="32" t="str">
        <f t="shared" ref="O68" si="31">IF(N68="","",N68+O67)</f>
        <v/>
      </c>
    </row>
    <row r="69" spans="1:15" x14ac:dyDescent="0.25">
      <c r="A69" s="72"/>
      <c r="B69" s="69"/>
      <c r="C69" s="70"/>
      <c r="D69" s="30">
        <v>3</v>
      </c>
      <c r="E69" s="31"/>
      <c r="F69" s="32" t="str">
        <f>IF($E69="","",IF(ISNA(VLOOKUP($E69,DD!$A$2:$C$150,2,0)),"NO SUCH DIVE",VLOOKUP($E69,DD!$A$2:$C$150,2,0)))</f>
        <v/>
      </c>
      <c r="G69" s="30" t="str">
        <f>IF($E69="","",IF(ISNA(VLOOKUP($E69,DD!$A$2:$C$150,3,0)),"",VLOOKUP($E69,DD!$A$2:$C$150,3,0)))</f>
        <v/>
      </c>
      <c r="H69" s="33"/>
      <c r="I69" s="33"/>
      <c r="J69" s="33"/>
      <c r="K69" s="33"/>
      <c r="L69" s="33"/>
      <c r="M69" s="31"/>
      <c r="N69" s="32" t="str">
        <f t="shared" ref="N69:N70" si="32">IF(G69="","",IF(COUNT(H69:L69)=3,IF(M69&lt;&gt;"",(SUM(H69:J69)-6)*G69,SUM(H69:J69)*G69),IF(M69&lt;&gt;"",(SUM(H69:L69)-MAX(H69:L69)-MIN(H69:L69)-6)*G69,(SUM(H69:L69)-MAX(H69:L69)-MIN(H69:L69))*G69)))</f>
        <v/>
      </c>
      <c r="O69" s="32" t="str">
        <f>IF(N69="","",N69+O68)</f>
        <v/>
      </c>
    </row>
    <row r="70" spans="1:15" ht="15.75" thickBot="1" x14ac:dyDescent="0.3">
      <c r="A70" s="72"/>
      <c r="B70" s="69"/>
      <c r="C70" s="70"/>
      <c r="D70" s="30">
        <v>4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32"/>
        <v/>
      </c>
      <c r="O70" s="32" t="str">
        <f>IF(N70="","",N70+O69)</f>
        <v/>
      </c>
    </row>
    <row r="71" spans="1:15" ht="15.75" thickBot="1" x14ac:dyDescent="0.3">
      <c r="A71" s="72"/>
      <c r="B71" s="69"/>
      <c r="C71" s="70"/>
      <c r="D71" s="30">
        <v>5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5"/>
        <v/>
      </c>
      <c r="O71" s="34">
        <f>IF(N71="",0,N71+O70)</f>
        <v>0</v>
      </c>
    </row>
    <row r="72" spans="1:15" x14ac:dyDescent="0.25">
      <c r="A72" s="71">
        <v>15</v>
      </c>
      <c r="B72" s="67"/>
      <c r="C72" s="68"/>
      <c r="D72" s="14">
        <v>1</v>
      </c>
      <c r="E72" s="8"/>
      <c r="F72" s="12" t="str">
        <f>IF($E72="","",IF(ISNA(VLOOKUP($E72,DD!$A$2:$C$150,2,0)),"NO SUCH DIVE",VLOOKUP($E72,DD!$A$2:$C$150,2,0)))</f>
        <v/>
      </c>
      <c r="G72" s="14" t="str">
        <f>IF($E72="","",IF(ISNA(VLOOKUP($E72,DD!$A$2:$C$150,3,0)),"",VLOOKUP($E72,DD!$A$2:$C$150,3,0)))</f>
        <v/>
      </c>
      <c r="H72" s="11"/>
      <c r="I72" s="11"/>
      <c r="J72" s="11"/>
      <c r="K72" s="11"/>
      <c r="L72" s="11"/>
      <c r="M72" s="8"/>
      <c r="N72" s="12" t="str">
        <f t="shared" si="5"/>
        <v/>
      </c>
      <c r="O72" s="12" t="str">
        <f t="shared" ref="O72" si="33">IF(N72="","",N72)</f>
        <v/>
      </c>
    </row>
    <row r="73" spans="1:15" x14ac:dyDescent="0.25">
      <c r="A73" s="71"/>
      <c r="B73" s="67"/>
      <c r="C73" s="68"/>
      <c r="D73" s="14">
        <v>2</v>
      </c>
      <c r="E73" s="8"/>
      <c r="F73" s="12" t="str">
        <f>IF($E73="","",IF(ISNA(VLOOKUP($E73,DD!$A$2:$C$150,2,0)),"NO SUCH DIVE",VLOOKUP($E73,DD!$A$2:$C$150,2,0)))</f>
        <v/>
      </c>
      <c r="G73" s="14" t="str">
        <f>IF($E73="","",IF(ISNA(VLOOKUP($E73,DD!$A$2:$C$150,3,0)),"",VLOOKUP($E73,DD!$A$2:$C$150,3,0)))</f>
        <v/>
      </c>
      <c r="H73" s="11"/>
      <c r="I73" s="11"/>
      <c r="J73" s="11"/>
      <c r="K73" s="11"/>
      <c r="L73" s="11"/>
      <c r="M73" s="8"/>
      <c r="N73" s="12" t="str">
        <f t="shared" si="5"/>
        <v/>
      </c>
      <c r="O73" s="12" t="str">
        <f t="shared" ref="O73" si="34">IF(N73="","",N73+O72)</f>
        <v/>
      </c>
    </row>
    <row r="74" spans="1:15" x14ac:dyDescent="0.25">
      <c r="A74" s="71"/>
      <c r="B74" s="67"/>
      <c r="C74" s="68"/>
      <c r="D74" s="14">
        <v>3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ref="N74:N75" si="35">IF(G74="","",IF(COUNT(H74:L74)=3,IF(M74&lt;&gt;"",(SUM(H74:J74)-6)*G74,SUM(H74:J74)*G74),IF(M74&lt;&gt;"",(SUM(H74:L74)-MAX(H74:L74)-MIN(H74:L74)-6)*G74,(SUM(H74:L74)-MAX(H74:L74)-MIN(H74:L74))*G74)))</f>
        <v/>
      </c>
      <c r="O74" s="12" t="str">
        <f>IF(N74="","",N74+O73)</f>
        <v/>
      </c>
    </row>
    <row r="75" spans="1:15" ht="15" customHeight="1" thickBot="1" x14ac:dyDescent="0.3">
      <c r="A75" s="71"/>
      <c r="B75" s="67"/>
      <c r="C75" s="68"/>
      <c r="D75" s="14">
        <v>4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si="35"/>
        <v/>
      </c>
      <c r="O75" s="12" t="str">
        <f>IF(N75="","",N75+O74)</f>
        <v/>
      </c>
    </row>
    <row r="76" spans="1:15" ht="15.75" thickBot="1" x14ac:dyDescent="0.3">
      <c r="A76" s="71"/>
      <c r="B76" s="67"/>
      <c r="C76" s="68"/>
      <c r="D76" s="14">
        <v>5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5"/>
        <v/>
      </c>
      <c r="O76" s="15">
        <f>IF(N76="",0,N76+O75)</f>
        <v>0</v>
      </c>
    </row>
    <row r="77" spans="1:15" x14ac:dyDescent="0.25">
      <c r="A77" s="72">
        <v>16</v>
      </c>
      <c r="B77" s="69"/>
      <c r="C77" s="70"/>
      <c r="D77" s="30">
        <v>1</v>
      </c>
      <c r="E77" s="31"/>
      <c r="F77" s="32" t="str">
        <f>IF($E77="","",IF(ISNA(VLOOKUP($E77,DD!$A$2:$C$150,2,0)),"NO SUCH DIVE",VLOOKUP($E77,DD!$A$2:$C$150,2,0)))</f>
        <v/>
      </c>
      <c r="G77" s="30" t="str">
        <f>IF($E77="","",IF(ISNA(VLOOKUP($E77,DD!$A$2:$C$150,3,0)),"",VLOOKUP($E77,DD!$A$2:$C$150,3,0)))</f>
        <v/>
      </c>
      <c r="H77" s="33"/>
      <c r="I77" s="33"/>
      <c r="J77" s="33"/>
      <c r="K77" s="33"/>
      <c r="L77" s="33"/>
      <c r="M77" s="31"/>
      <c r="N77" s="32" t="str">
        <f t="shared" si="5"/>
        <v/>
      </c>
      <c r="O77" s="32" t="str">
        <f t="shared" ref="O77" si="36">IF(N77="","",N77)</f>
        <v/>
      </c>
    </row>
    <row r="78" spans="1:15" x14ac:dyDescent="0.25">
      <c r="A78" s="72"/>
      <c r="B78" s="69"/>
      <c r="C78" s="70"/>
      <c r="D78" s="30">
        <v>2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5"/>
        <v/>
      </c>
      <c r="O78" s="32" t="str">
        <f t="shared" ref="O78" si="37">IF(N78="","",N78+O77)</f>
        <v/>
      </c>
    </row>
    <row r="79" spans="1:15" x14ac:dyDescent="0.25">
      <c r="A79" s="72"/>
      <c r="B79" s="69"/>
      <c r="C79" s="70"/>
      <c r="D79" s="30">
        <v>3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ref="N79:N80" si="38">IF(G79="","",IF(COUNT(H79:L79)=3,IF(M79&lt;&gt;"",(SUM(H79:J79)-6)*G79,SUM(H79:J79)*G79),IF(M79&lt;&gt;"",(SUM(H79:L79)-MAX(H79:L79)-MIN(H79:L79)-6)*G79,(SUM(H79:L79)-MAX(H79:L79)-MIN(H79:L79))*G79)))</f>
        <v/>
      </c>
      <c r="O79" s="32" t="str">
        <f>IF(N79="","",N79+O78)</f>
        <v/>
      </c>
    </row>
    <row r="80" spans="1:15" ht="15.75" thickBot="1" x14ac:dyDescent="0.3">
      <c r="A80" s="72"/>
      <c r="B80" s="69"/>
      <c r="C80" s="70"/>
      <c r="D80" s="30">
        <v>4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38"/>
        <v/>
      </c>
      <c r="O80" s="32" t="str">
        <f>IF(N80="","",N80+O79)</f>
        <v/>
      </c>
    </row>
    <row r="81" spans="1:15" ht="15.75" thickBot="1" x14ac:dyDescent="0.3">
      <c r="A81" s="72"/>
      <c r="B81" s="69"/>
      <c r="C81" s="70"/>
      <c r="D81" s="30">
        <v>5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5"/>
        <v/>
      </c>
      <c r="O81" s="34">
        <f>IF(N81="",0,N81+O80)</f>
        <v>0</v>
      </c>
    </row>
    <row r="82" spans="1:15" x14ac:dyDescent="0.25">
      <c r="A82" s="71">
        <v>17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5"/>
        <v/>
      </c>
      <c r="O82" s="12" t="str">
        <f t="shared" ref="O82" si="39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5"/>
        <v/>
      </c>
      <c r="O83" s="12" t="str">
        <f t="shared" ref="O83" si="40">IF(N83="","",N83+O82)</f>
        <v/>
      </c>
    </row>
    <row r="84" spans="1:15" x14ac:dyDescent="0.25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ref="N84:N85" si="41">IF(G84="","",IF(COUNT(H84:L84)=3,IF(M84&lt;&gt;"",(SUM(H84:J84)-6)*G84,SUM(H84:J84)*G84),IF(M84&lt;&gt;"",(SUM(H84:L84)-MAX(H84:L84)-MIN(H84:L84)-6)*G84,(SUM(H84:L84)-MAX(H84:L84)-MIN(H84:L84))*G84)))</f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1"/>
        <v/>
      </c>
      <c r="O85" s="12" t="str">
        <f>IF(N85="","",N85+O84)</f>
        <v/>
      </c>
    </row>
    <row r="86" spans="1:15" ht="15.75" thickBot="1" x14ac:dyDescent="0.3">
      <c r="A86" s="71"/>
      <c r="B86" s="67"/>
      <c r="C86" s="68"/>
      <c r="D86" s="14">
        <v>5</v>
      </c>
      <c r="E86" s="8"/>
      <c r="F86" s="12" t="str">
        <f>IF($E86="","",IF(ISNA(VLOOKUP($E86,DD!$A$2:$C$150,2,0)),"NO SUCH DIVE",VLOOKUP($E86,DD!$A$2:$C$150,2,0)))</f>
        <v/>
      </c>
      <c r="G86" s="14" t="str">
        <f>IF($E86="","",IF(ISNA(VLOOKUP($E86,DD!$A$2:$C$150,3,0)),"",VLOOKUP($E86,DD!$A$2:$C$150,3,0)))</f>
        <v/>
      </c>
      <c r="H86" s="11"/>
      <c r="I86" s="11"/>
      <c r="J86" s="11"/>
      <c r="K86" s="11"/>
      <c r="L86" s="11"/>
      <c r="M86" s="8"/>
      <c r="N86" s="12" t="str">
        <f t="shared" si="5"/>
        <v/>
      </c>
      <c r="O86" s="15">
        <f>IF(N86="",0,N86+O85)</f>
        <v>0</v>
      </c>
    </row>
    <row r="87" spans="1:15" x14ac:dyDescent="0.25">
      <c r="A87" s="72">
        <v>18</v>
      </c>
      <c r="B87" s="69"/>
      <c r="C87" s="70"/>
      <c r="D87" s="30">
        <v>1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5"/>
        <v/>
      </c>
      <c r="O87" s="32" t="str">
        <f t="shared" ref="O87" si="42">IF(N87="","",N87)</f>
        <v/>
      </c>
    </row>
    <row r="88" spans="1:15" x14ac:dyDescent="0.25">
      <c r="A88" s="72"/>
      <c r="B88" s="69"/>
      <c r="C88" s="70"/>
      <c r="D88" s="30">
        <v>2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5"/>
        <v/>
      </c>
      <c r="O88" s="32" t="str">
        <f t="shared" ref="O88" si="43">IF(N88="","",N88+O87)</f>
        <v/>
      </c>
    </row>
    <row r="89" spans="1:15" x14ac:dyDescent="0.25">
      <c r="A89" s="72"/>
      <c r="B89" s="69"/>
      <c r="C89" s="70"/>
      <c r="D89" s="30">
        <v>3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ref="N89:N90" si="44">IF(G89="","",IF(COUNT(H89:L89)=3,IF(M89&lt;&gt;"",(SUM(H89:J89)-6)*G89,SUM(H89:J89)*G89),IF(M89&lt;&gt;"",(SUM(H89:L89)-MAX(H89:L89)-MIN(H89:L89)-6)*G89,(SUM(H89:L89)-MAX(H89:L89)-MIN(H89:L89))*G89)))</f>
        <v/>
      </c>
      <c r="O89" s="32" t="str">
        <f>IF(N89="","",N89+O88)</f>
        <v/>
      </c>
    </row>
    <row r="90" spans="1:15" ht="15.75" thickBot="1" x14ac:dyDescent="0.3">
      <c r="A90" s="72"/>
      <c r="B90" s="69"/>
      <c r="C90" s="70"/>
      <c r="D90" s="30">
        <v>4</v>
      </c>
      <c r="E90" s="31"/>
      <c r="F90" s="32" t="str">
        <f>IF($E90="","",IF(ISNA(VLOOKUP($E90,DD!$A$2:$C$150,2,0)),"NO SUCH DIVE",VLOOKUP($E90,DD!$A$2:$C$150,2,0)))</f>
        <v/>
      </c>
      <c r="G90" s="30" t="str">
        <f>IF($E90="","",IF(ISNA(VLOOKUP($E90,DD!$A$2:$C$150,3,0)),"",VLOOKUP($E90,DD!$A$2:$C$150,3,0)))</f>
        <v/>
      </c>
      <c r="H90" s="33"/>
      <c r="I90" s="33"/>
      <c r="J90" s="33"/>
      <c r="K90" s="33"/>
      <c r="L90" s="33"/>
      <c r="M90" s="31"/>
      <c r="N90" s="32" t="str">
        <f t="shared" si="44"/>
        <v/>
      </c>
      <c r="O90" s="32" t="str">
        <f>IF(N90="","",N90+O89)</f>
        <v/>
      </c>
    </row>
    <row r="91" spans="1:15" ht="15.75" thickBot="1" x14ac:dyDescent="0.3">
      <c r="A91" s="72"/>
      <c r="B91" s="69"/>
      <c r="C91" s="70"/>
      <c r="D91" s="30">
        <v>5</v>
      </c>
      <c r="E91" s="31"/>
      <c r="F91" s="32" t="str">
        <f>IF($E91="","",IF(ISNA(VLOOKUP($E91,DD!$A$2:$C$150,2,0)),"NO SUCH DIVE",VLOOKUP($E91,DD!$A$2:$C$150,2,0)))</f>
        <v/>
      </c>
      <c r="G91" s="30" t="str">
        <f>IF($E91="","",IF(ISNA(VLOOKUP($E91,DD!$A$2:$C$150,3,0)),"",VLOOKUP($E91,DD!$A$2:$C$150,3,0)))</f>
        <v/>
      </c>
      <c r="H91" s="33"/>
      <c r="I91" s="33"/>
      <c r="J91" s="33"/>
      <c r="K91" s="33"/>
      <c r="L91" s="33"/>
      <c r="M91" s="31"/>
      <c r="N91" s="32" t="str">
        <f t="shared" si="5"/>
        <v/>
      </c>
      <c r="O91" s="34">
        <f>IF(N91="",0,N91+O90)</f>
        <v>0</v>
      </c>
    </row>
    <row r="92" spans="1:15" x14ac:dyDescent="0.25">
      <c r="A92" s="71">
        <v>19</v>
      </c>
      <c r="B92" s="67"/>
      <c r="C92" s="68"/>
      <c r="D92" s="14">
        <v>1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5"/>
        <v/>
      </c>
      <c r="O92" s="12" t="str">
        <f t="shared" ref="O92" si="45">IF(N92="","",N92)</f>
        <v/>
      </c>
    </row>
    <row r="93" spans="1:15" x14ac:dyDescent="0.25">
      <c r="A93" s="71"/>
      <c r="B93" s="67"/>
      <c r="C93" s="68"/>
      <c r="D93" s="14">
        <v>2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>IF(G93="","",IF(COUNT(H93:L93)=3,IF(M93&lt;&gt;"",(SUM(H93:J93)-6)*G93,SUM(H93:J93)*G93),IF(M93&lt;&gt;"",(SUM(H93:L93)-MAX(H93:L93)-MIN(H93:L93)-6)*G93,(SUM(H93:L93)-MAX(H93:L93)-MIN(H93:L93))*G93)))</f>
        <v/>
      </c>
      <c r="O93" s="12" t="str">
        <f t="shared" ref="O93" si="46">IF(N93="","",N93+O92)</f>
        <v/>
      </c>
    </row>
    <row r="94" spans="1:15" x14ac:dyDescent="0.25">
      <c r="A94" s="71"/>
      <c r="B94" s="67"/>
      <c r="C94" s="68"/>
      <c r="D94" s="14">
        <v>3</v>
      </c>
      <c r="E94" s="8"/>
      <c r="F94" s="12" t="str">
        <f>IF($E94="","",IF(ISNA(VLOOKUP($E94,DD!$A$2:$C$150,2,0)),"NO SUCH DIVE",VLOOKUP($E94,DD!$A$2:$C$150,2,0)))</f>
        <v/>
      </c>
      <c r="G94" s="14" t="str">
        <f>IF($E94="","",IF(ISNA(VLOOKUP($E94,DD!$A$2:$C$150,3,0)),"",VLOOKUP($E94,DD!$A$2:$C$150,3,0)))</f>
        <v/>
      </c>
      <c r="H94" s="11"/>
      <c r="I94" s="11"/>
      <c r="J94" s="11"/>
      <c r="K94" s="11"/>
      <c r="L94" s="11"/>
      <c r="M94" s="8"/>
      <c r="N94" s="12" t="str">
        <f>IF(G94="","",IF(COUNT(H94:L94)=3,IF(M94&lt;&gt;"",(SUM(H94:J94)-6)*G94,SUM(H94:J94)*G94),IF(M94&lt;&gt;"",(SUM(H94:L94)-MAX(H94:L94)-MIN(H94:L94)-6)*G94,(SUM(H94:L94)-MAX(H94:L94)-MIN(H94:L94))*G94)))</f>
        <v/>
      </c>
      <c r="O94" s="12" t="str">
        <f>IF(N94="","",N94+O93)</f>
        <v/>
      </c>
    </row>
    <row r="95" spans="1:15" ht="15.75" thickBot="1" x14ac:dyDescent="0.3">
      <c r="A95" s="71"/>
      <c r="B95" s="67"/>
      <c r="C95" s="68"/>
      <c r="D95" s="14">
        <v>4</v>
      </c>
      <c r="E95" s="8"/>
      <c r="F95" s="12" t="str">
        <f>IF($E95="","",IF(ISNA(VLOOKUP($E95,DD!$A$2:$C$150,2,0)),"NO SUCH DIVE",VLOOKUP($E95,DD!$A$2:$C$150,2,0)))</f>
        <v/>
      </c>
      <c r="G95" s="14" t="str">
        <f>IF($E95="","",IF(ISNA(VLOOKUP($E95,DD!$A$2:$C$150,3,0)),"",VLOOKUP($E95,DD!$A$2:$C$150,3,0)))</f>
        <v/>
      </c>
      <c r="H95" s="11"/>
      <c r="I95" s="11"/>
      <c r="J95" s="11"/>
      <c r="K95" s="11"/>
      <c r="L95" s="11"/>
      <c r="M95" s="8"/>
      <c r="N95" s="12" t="str">
        <f t="shared" ref="N95" si="47">IF(G95="","",IF(COUNT(H95:L95)=3,IF(M95&lt;&gt;"",(SUM(H95:J95)-6)*G95,SUM(H95:J95)*G95),IF(M95&lt;&gt;"",(SUM(H95:L95)-MAX(H95:L95)-MIN(H95:L95)-6)*G95,(SUM(H95:L95)-MAX(H95:L95)-MIN(H95:L95))*G95)))</f>
        <v/>
      </c>
      <c r="O95" s="12" t="str">
        <f>IF(N95="","",N95+O94)</f>
        <v/>
      </c>
    </row>
    <row r="96" spans="1:15" ht="15.75" thickBot="1" x14ac:dyDescent="0.3">
      <c r="A96" s="71"/>
      <c r="B96" s="67"/>
      <c r="C96" s="68"/>
      <c r="D96" s="14">
        <v>5</v>
      </c>
      <c r="E96" s="8"/>
      <c r="F96" s="12" t="str">
        <f>IF($E96="","",IF(ISNA(VLOOKUP($E96,DD!$A$2:$C$150,2,0)),"NO SUCH DIVE",VLOOKUP($E96,DD!$A$2:$C$150,2,0)))</f>
        <v/>
      </c>
      <c r="G96" s="14" t="str">
        <f>IF($E96="","",IF(ISNA(VLOOKUP($E96,DD!$A$2:$C$150,3,0)),"",VLOOKUP($E96,DD!$A$2:$C$150,3,0)))</f>
        <v/>
      </c>
      <c r="H96" s="11"/>
      <c r="I96" s="11"/>
      <c r="J96" s="11"/>
      <c r="K96" s="11"/>
      <c r="L96" s="11"/>
      <c r="M96" s="8"/>
      <c r="N96" s="12" t="str">
        <f>IF(G96="","",IF(COUNT(H96:L96)=3,IF(M96&lt;&gt;"",(SUM(H96:J96)-6)*G96,SUM(H96:J96)*G96),IF(M96&lt;&gt;"",(SUM(H96:L96)-MAX(H96:L96)-MIN(H96:L96)-6)*G96,(SUM(H96:L96)-MAX(H96:L96)-MIN(H96:L96))*G96)))</f>
        <v/>
      </c>
      <c r="O96" s="15">
        <f>IF(N96="",0,N96+O95)</f>
        <v>0</v>
      </c>
    </row>
    <row r="97" spans="1:15" x14ac:dyDescent="0.25">
      <c r="A97" s="72">
        <v>20</v>
      </c>
      <c r="B97" s="69"/>
      <c r="C97" s="70"/>
      <c r="D97" s="30">
        <v>1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>IF(G97="","",IF(COUNT(H97:L97)=3,IF(M97&lt;&gt;"",(SUM(H97:J97)-6)*G97,SUM(H97:J97)*G97),IF(M97&lt;&gt;"",(SUM(H97:L97)-MAX(H97:L97)-MIN(H97:L97)-6)*G97,(SUM(H97:L97)-MAX(H97:L97)-MIN(H97:L97))*G97)))</f>
        <v/>
      </c>
      <c r="O97" s="32" t="str">
        <f t="shared" ref="O97" si="48">IF(N97="","",N97)</f>
        <v/>
      </c>
    </row>
    <row r="98" spans="1:15" x14ac:dyDescent="0.25">
      <c r="A98" s="72"/>
      <c r="B98" s="69"/>
      <c r="C98" s="70"/>
      <c r="D98" s="30">
        <v>2</v>
      </c>
      <c r="E98" s="31"/>
      <c r="F98" s="32" t="str">
        <f>IF($E98="","",IF(ISNA(VLOOKUP($E98,DD!$A$2:$C$150,2,0)),"NO SUCH DIVE",VLOOKUP($E98,DD!$A$2:$C$150,2,0)))</f>
        <v/>
      </c>
      <c r="G98" s="30" t="str">
        <f>IF($E98="","",IF(ISNA(VLOOKUP($E98,DD!$A$2:$C$150,3,0)),"",VLOOKUP($E98,DD!$A$2:$C$150,3,0)))</f>
        <v/>
      </c>
      <c r="H98" s="33"/>
      <c r="I98" s="33"/>
      <c r="J98" s="33"/>
      <c r="K98" s="33"/>
      <c r="L98" s="33"/>
      <c r="M98" s="31"/>
      <c r="N98" s="32" t="str">
        <f>IF(G98="","",IF(COUNT(H98:L98)=3,IF(M98&lt;&gt;"",(SUM(H98:J98)-6)*G98,SUM(H98:J98)*G98),IF(M98&lt;&gt;"",(SUM(H98:L98)-MAX(H98:L98)-MIN(H98:L98)-6)*G98,(SUM(H98:L98)-MAX(H98:L98)-MIN(H98:L98))*G98)))</f>
        <v/>
      </c>
      <c r="O98" s="32" t="str">
        <f t="shared" ref="O98" si="49">IF(N98="","",N98+O97)</f>
        <v/>
      </c>
    </row>
    <row r="99" spans="1:15" x14ac:dyDescent="0.25">
      <c r="A99" s="72"/>
      <c r="B99" s="69"/>
      <c r="C99" s="70"/>
      <c r="D99" s="30">
        <v>3</v>
      </c>
      <c r="E99" s="31"/>
      <c r="F99" s="32" t="str">
        <f>IF($E99="","",IF(ISNA(VLOOKUP($E99,DD!$A$2:$C$150,2,0)),"NO SUCH DIVE",VLOOKUP($E99,DD!$A$2:$C$150,2,0)))</f>
        <v/>
      </c>
      <c r="G99" s="30" t="str">
        <f>IF($E99="","",IF(ISNA(VLOOKUP($E99,DD!$A$2:$C$150,3,0)),"",VLOOKUP($E99,DD!$A$2:$C$150,3,0)))</f>
        <v/>
      </c>
      <c r="H99" s="33"/>
      <c r="I99" s="33"/>
      <c r="J99" s="33"/>
      <c r="K99" s="33"/>
      <c r="L99" s="33"/>
      <c r="M99" s="31"/>
      <c r="N99" s="32" t="str">
        <f>IF(G99="","",IF(COUNT(H99:L99)=3,IF(M99&lt;&gt;"",(SUM(H99:J99)-6)*G99,SUM(H99:J99)*G99),IF(M99&lt;&gt;"",(SUM(H99:L99)-MAX(H99:L99)-MIN(H99:L99)-6)*G99,(SUM(H99:L99)-MAX(H99:L99)-MIN(H99:L99))*G99)))</f>
        <v/>
      </c>
      <c r="O99" s="32" t="str">
        <f>IF(N99="","",N99+O98)</f>
        <v/>
      </c>
    </row>
    <row r="100" spans="1:15" ht="15.75" thickBot="1" x14ac:dyDescent="0.3">
      <c r="A100" s="72"/>
      <c r="B100" s="69"/>
      <c r="C100" s="70"/>
      <c r="D100" s="30">
        <v>4</v>
      </c>
      <c r="E100" s="31"/>
      <c r="F100" s="32" t="str">
        <f>IF($E100="","",IF(ISNA(VLOOKUP($E100,DD!$A$2:$C$150,2,0)),"NO SUCH DIVE",VLOOKUP($E100,DD!$A$2:$C$150,2,0)))</f>
        <v/>
      </c>
      <c r="G100" s="30" t="str">
        <f>IF($E100="","",IF(ISNA(VLOOKUP($E100,DD!$A$2:$C$150,3,0)),"",VLOOKUP($E100,DD!$A$2:$C$150,3,0)))</f>
        <v/>
      </c>
      <c r="H100" s="33"/>
      <c r="I100" s="33"/>
      <c r="J100" s="33"/>
      <c r="K100" s="33"/>
      <c r="L100" s="33"/>
      <c r="M100" s="31"/>
      <c r="N100" s="32" t="str">
        <f t="shared" ref="N100" si="50">IF(G100="","",IF(COUNT(H100:L100)=3,IF(M100&lt;&gt;"",(SUM(H100:J100)-6)*G100,SUM(H100:J100)*G100),IF(M100&lt;&gt;"",(SUM(H100:L100)-MAX(H100:L100)-MIN(H100:L100)-6)*G100,(SUM(H100:L100)-MAX(H100:L100)-MIN(H100:L100))*G100)))</f>
        <v/>
      </c>
      <c r="O100" s="32" t="str">
        <f>IF(N100="","",N100+O99)</f>
        <v/>
      </c>
    </row>
    <row r="101" spans="1:15" ht="15.75" thickBot="1" x14ac:dyDescent="0.3">
      <c r="A101" s="72"/>
      <c r="B101" s="69"/>
      <c r="C101" s="70"/>
      <c r="D101" s="30">
        <v>5</v>
      </c>
      <c r="E101" s="31"/>
      <c r="F101" s="32" t="str">
        <f>IF($E101="","",IF(ISNA(VLOOKUP($E101,DD!$A$2:$C$150,2,0)),"NO SUCH DIVE",VLOOKUP($E101,DD!$A$2:$C$150,2,0)))</f>
        <v/>
      </c>
      <c r="G101" s="30" t="str">
        <f>IF($E101="","",IF(ISNA(VLOOKUP($E101,DD!$A$2:$C$150,3,0)),"",VLOOKUP($E101,DD!$A$2:$C$150,3,0)))</f>
        <v/>
      </c>
      <c r="H101" s="33"/>
      <c r="I101" s="33"/>
      <c r="J101" s="33"/>
      <c r="K101" s="33"/>
      <c r="L101" s="33"/>
      <c r="M101" s="31"/>
      <c r="N101" s="32" t="str">
        <f>IF(G101="","",IF(COUNT(H101:L101)=3,IF(M101&lt;&gt;"",(SUM(H101:J101)-6)*G101,SUM(H101:J101)*G101),IF(M101&lt;&gt;"",(SUM(H101:L101)-MAX(H101:L101)-MIN(H101:L101)-6)*G101,(SUM(H101:L101)-MAX(H101:L101)-MIN(H101:L101))*G101)))</f>
        <v/>
      </c>
      <c r="O101" s="34">
        <f>IF(N101="",0,N101+O100)</f>
        <v>0</v>
      </c>
    </row>
    <row r="102" spans="1:15" x14ac:dyDescent="0.25">
      <c r="A102" s="71">
        <v>21</v>
      </c>
      <c r="B102" s="67"/>
      <c r="C102" s="68"/>
      <c r="D102" s="14">
        <v>1</v>
      </c>
      <c r="E102" s="8"/>
      <c r="F102" s="12" t="str">
        <f>IF($E102="","",IF(ISNA(VLOOKUP($E102,DD!$A$2:$C$150,2,0)),"NO SUCH DIVE",VLOOKUP($E102,DD!$A$2:$C$150,2,0)))</f>
        <v/>
      </c>
      <c r="G102" s="14" t="str">
        <f>IF($E102="","",IF(ISNA(VLOOKUP($E102,DD!$A$2:$C$150,3,0)),"",VLOOKUP($E102,DD!$A$2:$C$150,3,0)))</f>
        <v/>
      </c>
      <c r="H102" s="11"/>
      <c r="I102" s="11"/>
      <c r="J102" s="11"/>
      <c r="K102" s="11"/>
      <c r="L102" s="11"/>
      <c r="M102" s="8"/>
      <c r="N102" s="12" t="str">
        <f>IF(G102="","",IF(COUNT(H102:L102)=3,IF(M102&lt;&gt;"",(SUM(H102:J102)-6)*G102,SUM(H102:J102)*G102),IF(M102&lt;&gt;"",(SUM(H102:L102)-MAX(H102:L102)-MIN(H102:L102)-6)*G102,(SUM(H102:L102)-MAX(H102:L102)-MIN(H102:L102))*G102)))</f>
        <v/>
      </c>
      <c r="O102" s="12" t="str">
        <f t="shared" ref="O102" si="51">IF(N102="","",N102)</f>
        <v/>
      </c>
    </row>
    <row r="103" spans="1:15" x14ac:dyDescent="0.25">
      <c r="A103" s="71"/>
      <c r="B103" s="67"/>
      <c r="C103" s="68"/>
      <c r="D103" s="14">
        <v>2</v>
      </c>
      <c r="E103" s="8"/>
      <c r="F103" s="12" t="str">
        <f>IF($E103="","",IF(ISNA(VLOOKUP($E103,DD!$A$2:$C$150,2,0)),"NO SUCH DIVE",VLOOKUP($E103,DD!$A$2:$C$150,2,0)))</f>
        <v/>
      </c>
      <c r="G103" s="14" t="str">
        <f>IF($E103="","",IF(ISNA(VLOOKUP($E103,DD!$A$2:$C$150,3,0)),"",VLOOKUP($E103,DD!$A$2:$C$150,3,0)))</f>
        <v/>
      </c>
      <c r="H103" s="11"/>
      <c r="I103" s="11"/>
      <c r="J103" s="11"/>
      <c r="K103" s="11"/>
      <c r="L103" s="11"/>
      <c r="M103" s="8"/>
      <c r="N103" s="12" t="str">
        <f>IF(G103="","",IF(COUNT(H103:L103)=3,IF(M103&lt;&gt;"",(SUM(H103:J103)-6)*G103,SUM(H103:J103)*G103),IF(M103&lt;&gt;"",(SUM(H103:L103)-MAX(H103:L103)-MIN(H103:L103)-6)*G103,(SUM(H103:L103)-MAX(H103:L103)-MIN(H103:L103))*G103)))</f>
        <v/>
      </c>
      <c r="O103" s="12" t="str">
        <f t="shared" ref="O103" si="52">IF(N103="","",N103+O102)</f>
        <v/>
      </c>
    </row>
    <row r="104" spans="1:15" x14ac:dyDescent="0.25">
      <c r="A104" s="71"/>
      <c r="B104" s="67"/>
      <c r="C104" s="68"/>
      <c r="D104" s="14">
        <v>3</v>
      </c>
      <c r="E104" s="8"/>
      <c r="F104" s="12" t="str">
        <f>IF($E104="","",IF(ISNA(VLOOKUP($E104,DD!$A$2:$C$150,2,0)),"NO SUCH DIVE",VLOOKUP($E104,DD!$A$2:$C$150,2,0)))</f>
        <v/>
      </c>
      <c r="G104" s="14" t="str">
        <f>IF($E104="","",IF(ISNA(VLOOKUP($E104,DD!$A$2:$C$150,3,0)),"",VLOOKUP($E104,DD!$A$2:$C$150,3,0)))</f>
        <v/>
      </c>
      <c r="H104" s="11"/>
      <c r="I104" s="11"/>
      <c r="J104" s="11"/>
      <c r="K104" s="11"/>
      <c r="L104" s="11"/>
      <c r="M104" s="8"/>
      <c r="N104" s="12" t="str">
        <f>IF(G104="","",IF(COUNT(H104:L104)=3,IF(M104&lt;&gt;"",(SUM(H104:J104)-6)*G104,SUM(H104:J104)*G104),IF(M104&lt;&gt;"",(SUM(H104:L104)-MAX(H104:L104)-MIN(H104:L104)-6)*G104,(SUM(H104:L104)-MAX(H104:L104)-MIN(H104:L104))*G104)))</f>
        <v/>
      </c>
      <c r="O104" s="12" t="str">
        <f>IF(N104="","",N104+O103)</f>
        <v/>
      </c>
    </row>
    <row r="105" spans="1:15" ht="15.75" thickBot="1" x14ac:dyDescent="0.3">
      <c r="A105" s="71"/>
      <c r="B105" s="67"/>
      <c r="C105" s="68"/>
      <c r="D105" s="14">
        <v>4</v>
      </c>
      <c r="E105" s="8"/>
      <c r="F105" s="12" t="str">
        <f>IF($E105="","",IF(ISNA(VLOOKUP($E105,DD!$A$2:$C$150,2,0)),"NO SUCH DIVE",VLOOKUP($E105,DD!$A$2:$C$150,2,0)))</f>
        <v/>
      </c>
      <c r="G105" s="14" t="str">
        <f>IF($E105="","",IF(ISNA(VLOOKUP($E105,DD!$A$2:$C$150,3,0)),"",VLOOKUP($E105,DD!$A$2:$C$150,3,0)))</f>
        <v/>
      </c>
      <c r="H105" s="11"/>
      <c r="I105" s="11"/>
      <c r="J105" s="11"/>
      <c r="K105" s="11"/>
      <c r="L105" s="11"/>
      <c r="M105" s="8"/>
      <c r="N105" s="12" t="str">
        <f t="shared" ref="N105" si="53">IF(G105="","",IF(COUNT(H105:L105)=3,IF(M105&lt;&gt;"",(SUM(H105:J105)-6)*G105,SUM(H105:J105)*G105),IF(M105&lt;&gt;"",(SUM(H105:L105)-MAX(H105:L105)-MIN(H105:L105)-6)*G105,(SUM(H105:L105)-MAX(H105:L105)-MIN(H105:L105))*G105)))</f>
        <v/>
      </c>
      <c r="O105" s="12" t="str">
        <f>IF(N105="","",N105+O104)</f>
        <v/>
      </c>
    </row>
    <row r="106" spans="1:15" ht="15.75" thickBot="1" x14ac:dyDescent="0.3">
      <c r="A106" s="71"/>
      <c r="B106" s="67"/>
      <c r="C106" s="68"/>
      <c r="D106" s="14">
        <v>5</v>
      </c>
      <c r="E106" s="8"/>
      <c r="F106" s="12" t="str">
        <f>IF($E106="","",IF(ISNA(VLOOKUP($E106,DD!$A$2:$C$150,2,0)),"NO SUCH DIVE",VLOOKUP($E106,DD!$A$2:$C$150,2,0)))</f>
        <v/>
      </c>
      <c r="G106" s="14" t="str">
        <f>IF($E106="","",IF(ISNA(VLOOKUP($E106,DD!$A$2:$C$150,3,0)),"",VLOOKUP($E106,DD!$A$2:$C$150,3,0)))</f>
        <v/>
      </c>
      <c r="H106" s="11"/>
      <c r="I106" s="11"/>
      <c r="J106" s="11"/>
      <c r="K106" s="11"/>
      <c r="L106" s="11"/>
      <c r="M106" s="8"/>
      <c r="N106" s="12" t="str">
        <f>IF(G106="","",IF(COUNT(H106:L106)=3,IF(M106&lt;&gt;"",(SUM(H106:J106)-6)*G106,SUM(H106:J106)*G106),IF(M106&lt;&gt;"",(SUM(H106:L106)-MAX(H106:L106)-MIN(H106:L106)-6)*G106,(SUM(H106:L106)-MAX(H106:L106)-MIN(H106:L106))*G106)))</f>
        <v/>
      </c>
      <c r="O106" s="15">
        <f>IF(N106="",0,N106+O105)</f>
        <v>0</v>
      </c>
    </row>
    <row r="107" spans="1:15" x14ac:dyDescent="0.25">
      <c r="A107" s="72">
        <v>22</v>
      </c>
      <c r="B107" s="69"/>
      <c r="C107" s="70"/>
      <c r="D107" s="30">
        <v>1</v>
      </c>
      <c r="E107" s="31"/>
      <c r="F107" s="32" t="str">
        <f>IF($E107="","",IF(ISNA(VLOOKUP($E107,DD!$A$2:$C$150,2,0)),"NO SUCH DIVE",VLOOKUP($E107,DD!$A$2:$C$150,2,0)))</f>
        <v/>
      </c>
      <c r="G107" s="30" t="str">
        <f>IF($E107="","",IF(ISNA(VLOOKUP($E107,DD!$A$2:$C$150,3,0)),"",VLOOKUP($E107,DD!$A$2:$C$150,3,0)))</f>
        <v/>
      </c>
      <c r="H107" s="33"/>
      <c r="I107" s="33"/>
      <c r="J107" s="33"/>
      <c r="K107" s="33"/>
      <c r="L107" s="33"/>
      <c r="M107" s="31"/>
      <c r="N107" s="32" t="str">
        <f>IF(G107="","",IF(COUNT(H107:L107)=3,IF(M107&lt;&gt;"",(SUM(H107:J107)-6)*G107,SUM(H107:J107)*G107),IF(M107&lt;&gt;"",(SUM(H107:L107)-MAX(H107:L107)-MIN(H107:L107)-6)*G107,(SUM(H107:L107)-MAX(H107:L107)-MIN(H107:L107))*G107)))</f>
        <v/>
      </c>
      <c r="O107" s="32" t="str">
        <f t="shared" ref="O107" si="54">IF(N107="","",N107)</f>
        <v/>
      </c>
    </row>
    <row r="108" spans="1:15" x14ac:dyDescent="0.25">
      <c r="A108" s="72"/>
      <c r="B108" s="69"/>
      <c r="C108" s="70"/>
      <c r="D108" s="30">
        <v>2</v>
      </c>
      <c r="E108" s="31"/>
      <c r="F108" s="32" t="str">
        <f>IF($E108="","",IF(ISNA(VLOOKUP($E108,DD!$A$2:$C$150,2,0)),"NO SUCH DIVE",VLOOKUP($E108,DD!$A$2:$C$150,2,0)))</f>
        <v/>
      </c>
      <c r="G108" s="30" t="str">
        <f>IF($E108="","",IF(ISNA(VLOOKUP($E108,DD!$A$2:$C$150,3,0)),"",VLOOKUP($E108,DD!$A$2:$C$150,3,0)))</f>
        <v/>
      </c>
      <c r="H108" s="33"/>
      <c r="I108" s="33"/>
      <c r="J108" s="33"/>
      <c r="K108" s="33"/>
      <c r="L108" s="33"/>
      <c r="M108" s="31"/>
      <c r="N108" s="32" t="str">
        <f>IF(G108="","",IF(COUNT(H108:L108)=3,IF(M108&lt;&gt;"",(SUM(H108:J108)-6)*G108,SUM(H108:J108)*G108),IF(M108&lt;&gt;"",(SUM(H108:L108)-MAX(H108:L108)-MIN(H108:L108)-6)*G108,(SUM(H108:L108)-MAX(H108:L108)-MIN(H108:L108))*G108)))</f>
        <v/>
      </c>
      <c r="O108" s="32" t="str">
        <f t="shared" ref="O108" si="55">IF(N108="","",N108+O107)</f>
        <v/>
      </c>
    </row>
    <row r="109" spans="1:15" x14ac:dyDescent="0.25">
      <c r="A109" s="72"/>
      <c r="B109" s="69"/>
      <c r="C109" s="70"/>
      <c r="D109" s="30">
        <v>3</v>
      </c>
      <c r="E109" s="31"/>
      <c r="F109" s="32" t="str">
        <f>IF($E109="","",IF(ISNA(VLOOKUP($E109,DD!$A$2:$C$150,2,0)),"NO SUCH DIVE",VLOOKUP($E109,DD!$A$2:$C$150,2,0)))</f>
        <v/>
      </c>
      <c r="G109" s="30" t="str">
        <f>IF($E109="","",IF(ISNA(VLOOKUP($E109,DD!$A$2:$C$150,3,0)),"",VLOOKUP($E109,DD!$A$2:$C$150,3,0)))</f>
        <v/>
      </c>
      <c r="H109" s="33"/>
      <c r="I109" s="33"/>
      <c r="J109" s="33"/>
      <c r="K109" s="33"/>
      <c r="L109" s="33"/>
      <c r="M109" s="31"/>
      <c r="N109" s="32" t="str">
        <f>IF(G109="","",IF(COUNT(H109:L109)=3,IF(M109&lt;&gt;"",(SUM(H109:J109)-6)*G109,SUM(H109:J109)*G109),IF(M109&lt;&gt;"",(SUM(H109:L109)-MAX(H109:L109)-MIN(H109:L109)-6)*G109,(SUM(H109:L109)-MAX(H109:L109)-MIN(H109:L109))*G109)))</f>
        <v/>
      </c>
      <c r="O109" s="32" t="str">
        <f>IF(N109="","",N109+O108)</f>
        <v/>
      </c>
    </row>
    <row r="110" spans="1:15" ht="15.75" thickBot="1" x14ac:dyDescent="0.3">
      <c r="A110" s="72"/>
      <c r="B110" s="69"/>
      <c r="C110" s="70"/>
      <c r="D110" s="30">
        <v>4</v>
      </c>
      <c r="E110" s="31"/>
      <c r="F110" s="32" t="str">
        <f>IF($E110="","",IF(ISNA(VLOOKUP($E110,DD!$A$2:$C$150,2,0)),"NO SUCH DIVE",VLOOKUP($E110,DD!$A$2:$C$150,2,0)))</f>
        <v/>
      </c>
      <c r="G110" s="30" t="str">
        <f>IF($E110="","",IF(ISNA(VLOOKUP($E110,DD!$A$2:$C$150,3,0)),"",VLOOKUP($E110,DD!$A$2:$C$150,3,0)))</f>
        <v/>
      </c>
      <c r="H110" s="33"/>
      <c r="I110" s="33"/>
      <c r="J110" s="33"/>
      <c r="K110" s="33"/>
      <c r="L110" s="33"/>
      <c r="M110" s="31"/>
      <c r="N110" s="32" t="str">
        <f t="shared" ref="N110" si="56">IF(G110="","",IF(COUNT(H110:L110)=3,IF(M110&lt;&gt;"",(SUM(H110:J110)-6)*G110,SUM(H110:J110)*G110),IF(M110&lt;&gt;"",(SUM(H110:L110)-MAX(H110:L110)-MIN(H110:L110)-6)*G110,(SUM(H110:L110)-MAX(H110:L110)-MIN(H110:L110))*G110)))</f>
        <v/>
      </c>
      <c r="O110" s="32" t="str">
        <f>IF(N110="","",N110+O109)</f>
        <v/>
      </c>
    </row>
    <row r="111" spans="1:15" ht="15.75" thickBot="1" x14ac:dyDescent="0.3">
      <c r="A111" s="72"/>
      <c r="B111" s="69"/>
      <c r="C111" s="70"/>
      <c r="D111" s="30">
        <v>5</v>
      </c>
      <c r="E111" s="31"/>
      <c r="F111" s="32" t="str">
        <f>IF($E111="","",IF(ISNA(VLOOKUP($E111,DD!$A$2:$C$150,2,0)),"NO SUCH DIVE",VLOOKUP($E111,DD!$A$2:$C$150,2,0)))</f>
        <v/>
      </c>
      <c r="G111" s="30" t="str">
        <f>IF($E111="","",IF(ISNA(VLOOKUP($E111,DD!$A$2:$C$150,3,0)),"",VLOOKUP($E111,DD!$A$2:$C$150,3,0)))</f>
        <v/>
      </c>
      <c r="H111" s="33"/>
      <c r="I111" s="33"/>
      <c r="J111" s="33"/>
      <c r="K111" s="33"/>
      <c r="L111" s="33"/>
      <c r="M111" s="31"/>
      <c r="N111" s="32" t="str">
        <f>IF(G111="","",IF(COUNT(H111:L111)=3,IF(M111&lt;&gt;"",(SUM(H111:J111)-6)*G111,SUM(H111:J111)*G111),IF(M111&lt;&gt;"",(SUM(H111:L111)-MAX(H111:L111)-MIN(H111:L111)-6)*G111,(SUM(H111:L111)-MAX(H111:L111)-MIN(H111:L111))*G111)))</f>
        <v/>
      </c>
      <c r="O111" s="34">
        <f>IF(N111="",0,N111+O110)</f>
        <v>0</v>
      </c>
    </row>
    <row r="112" spans="1:15" x14ac:dyDescent="0.25">
      <c r="A112" s="71">
        <v>23</v>
      </c>
      <c r="B112" s="67"/>
      <c r="C112" s="68"/>
      <c r="D112" s="14">
        <v>1</v>
      </c>
      <c r="E112" s="8"/>
      <c r="F112" s="12" t="str">
        <f>IF($E112="","",IF(ISNA(VLOOKUP($E112,DD!$A$2:$C$150,2,0)),"NO SUCH DIVE",VLOOKUP($E112,DD!$A$2:$C$150,2,0)))</f>
        <v/>
      </c>
      <c r="G112" s="14" t="str">
        <f>IF($E112="","",IF(ISNA(VLOOKUP($E112,DD!$A$2:$C$150,3,0)),"",VLOOKUP($E112,DD!$A$2:$C$150,3,0)))</f>
        <v/>
      </c>
      <c r="H112" s="11"/>
      <c r="I112" s="11"/>
      <c r="J112" s="11"/>
      <c r="K112" s="11"/>
      <c r="L112" s="11"/>
      <c r="M112" s="8"/>
      <c r="N112" s="12" t="str">
        <f>IF(G112="","",IF(COUNT(H112:L112)=3,IF(M112&lt;&gt;"",(SUM(H112:J112)-6)*G112,SUM(H112:J112)*G112),IF(M112&lt;&gt;"",(SUM(H112:L112)-MAX(H112:L112)-MIN(H112:L112)-6)*G112,(SUM(H112:L112)-MAX(H112:L112)-MIN(H112:L112))*G112)))</f>
        <v/>
      </c>
      <c r="O112" s="12" t="str">
        <f t="shared" ref="O112" si="57">IF(N112="","",N112)</f>
        <v/>
      </c>
    </row>
    <row r="113" spans="1:19" x14ac:dyDescent="0.25">
      <c r="A113" s="71"/>
      <c r="B113" s="67"/>
      <c r="C113" s="68"/>
      <c r="D113" s="14">
        <v>2</v>
      </c>
      <c r="E113" s="8"/>
      <c r="F113" s="12" t="str">
        <f>IF($E113="","",IF(ISNA(VLOOKUP($E113,DD!$A$2:$C$150,2,0)),"NO SUCH DIVE",VLOOKUP($E113,DD!$A$2:$C$150,2,0)))</f>
        <v/>
      </c>
      <c r="G113" s="14" t="str">
        <f>IF($E113="","",IF(ISNA(VLOOKUP($E113,DD!$A$2:$C$150,3,0)),"",VLOOKUP($E113,DD!$A$2:$C$150,3,0)))</f>
        <v/>
      </c>
      <c r="H113" s="11"/>
      <c r="I113" s="11"/>
      <c r="J113" s="11"/>
      <c r="K113" s="11"/>
      <c r="L113" s="11"/>
      <c r="M113" s="8"/>
      <c r="N113" s="12" t="str">
        <f>IF(G113="","",IF(COUNT(H113:L113)=3,IF(M113&lt;&gt;"",(SUM(H113:J113)-6)*G113,SUM(H113:J113)*G113),IF(M113&lt;&gt;"",(SUM(H113:L113)-MAX(H113:L113)-MIN(H113:L113)-6)*G113,(SUM(H113:L113)-MAX(H113:L113)-MIN(H113:L113))*G113)))</f>
        <v/>
      </c>
      <c r="O113" s="12" t="str">
        <f t="shared" ref="O113" si="58">IF(N113="","",N113+O112)</f>
        <v/>
      </c>
    </row>
    <row r="114" spans="1:19" x14ac:dyDescent="0.25">
      <c r="A114" s="71"/>
      <c r="B114" s="67"/>
      <c r="C114" s="68"/>
      <c r="D114" s="14">
        <v>3</v>
      </c>
      <c r="E114" s="8"/>
      <c r="F114" s="12" t="str">
        <f>IF($E114="","",IF(ISNA(VLOOKUP($E114,DD!$A$2:$C$150,2,0)),"NO SUCH DIVE",VLOOKUP($E114,DD!$A$2:$C$150,2,0)))</f>
        <v/>
      </c>
      <c r="G114" s="14" t="str">
        <f>IF($E114="","",IF(ISNA(VLOOKUP($E114,DD!$A$2:$C$150,3,0)),"",VLOOKUP($E114,DD!$A$2:$C$150,3,0)))</f>
        <v/>
      </c>
      <c r="H114" s="11"/>
      <c r="I114" s="11"/>
      <c r="J114" s="11"/>
      <c r="K114" s="11"/>
      <c r="L114" s="11"/>
      <c r="M114" s="8"/>
      <c r="N114" s="12" t="str">
        <f>IF(G114="","",IF(COUNT(H114:L114)=3,IF(M114&lt;&gt;"",(SUM(H114:J114)-6)*G114,SUM(H114:J114)*G114),IF(M114&lt;&gt;"",(SUM(H114:L114)-MAX(H114:L114)-MIN(H114:L114)-6)*G114,(SUM(H114:L114)-MAX(H114:L114)-MIN(H114:L114))*G114)))</f>
        <v/>
      </c>
      <c r="O114" s="12" t="str">
        <f>IF(N114="","",N114+O113)</f>
        <v/>
      </c>
    </row>
    <row r="115" spans="1:19" ht="15.75" thickBot="1" x14ac:dyDescent="0.3">
      <c r="A115" s="71"/>
      <c r="B115" s="67"/>
      <c r="C115" s="68"/>
      <c r="D115" s="14">
        <v>4</v>
      </c>
      <c r="E115" s="8"/>
      <c r="F115" s="12" t="str">
        <f>IF($E115="","",IF(ISNA(VLOOKUP($E115,DD!$A$2:$C$150,2,0)),"NO SUCH DIVE",VLOOKUP($E115,DD!$A$2:$C$150,2,0)))</f>
        <v/>
      </c>
      <c r="G115" s="14" t="str">
        <f>IF($E115="","",IF(ISNA(VLOOKUP($E115,DD!$A$2:$C$150,3,0)),"",VLOOKUP($E115,DD!$A$2:$C$150,3,0)))</f>
        <v/>
      </c>
      <c r="H115" s="11"/>
      <c r="I115" s="11"/>
      <c r="J115" s="11"/>
      <c r="K115" s="11"/>
      <c r="L115" s="11"/>
      <c r="M115" s="8"/>
      <c r="N115" s="12" t="str">
        <f t="shared" ref="N115" si="59">IF(G115="","",IF(COUNT(H115:L115)=3,IF(M115&lt;&gt;"",(SUM(H115:J115)-6)*G115,SUM(H115:J115)*G115),IF(M115&lt;&gt;"",(SUM(H115:L115)-MAX(H115:L115)-MIN(H115:L115)-6)*G115,(SUM(H115:L115)-MAX(H115:L115)-MIN(H115:L115))*G115)))</f>
        <v/>
      </c>
      <c r="O115" s="12" t="str">
        <f>IF(N115="","",N115+O114)</f>
        <v/>
      </c>
    </row>
    <row r="116" spans="1:19" ht="15.75" thickBot="1" x14ac:dyDescent="0.3">
      <c r="A116" s="71"/>
      <c r="B116" s="67"/>
      <c r="C116" s="68"/>
      <c r="D116" s="14">
        <v>5</v>
      </c>
      <c r="E116" s="8"/>
      <c r="F116" s="12" t="str">
        <f>IF($E116="","",IF(ISNA(VLOOKUP($E116,DD!$A$2:$C$150,2,0)),"NO SUCH DIVE",VLOOKUP($E116,DD!$A$2:$C$150,2,0)))</f>
        <v/>
      </c>
      <c r="G116" s="14" t="str">
        <f>IF($E116="","",IF(ISNA(VLOOKUP($E116,DD!$A$2:$C$150,3,0)),"",VLOOKUP($E116,DD!$A$2:$C$150,3,0)))</f>
        <v/>
      </c>
      <c r="H116" s="11"/>
      <c r="I116" s="11"/>
      <c r="J116" s="11"/>
      <c r="K116" s="11"/>
      <c r="L116" s="11"/>
      <c r="M116" s="8"/>
      <c r="N116" s="12" t="str">
        <f>IF(G116="","",IF(COUNT(H116:L116)=3,IF(M116&lt;&gt;"",(SUM(H116:J116)-6)*G116,SUM(H116:J116)*G116),IF(M116&lt;&gt;"",(SUM(H116:L116)-MAX(H116:L116)-MIN(H116:L116)-6)*G116,(SUM(H116:L116)-MAX(H116:L116)-MIN(H116:L116))*G116)))</f>
        <v/>
      </c>
      <c r="O116" s="15">
        <f>IF(N116="",0,N116+O115)</f>
        <v>0</v>
      </c>
    </row>
    <row r="117" spans="1:19" x14ac:dyDescent="0.25">
      <c r="A117" s="72">
        <v>24</v>
      </c>
      <c r="B117" s="69"/>
      <c r="C117" s="70"/>
      <c r="D117" s="30">
        <v>1</v>
      </c>
      <c r="E117" s="31"/>
      <c r="F117" s="32" t="str">
        <f>IF($E117="","",IF(ISNA(VLOOKUP($E117,DD!$A$2:$C$150,2,0)),"NO SUCH DIVE",VLOOKUP($E117,DD!$A$2:$C$150,2,0)))</f>
        <v/>
      </c>
      <c r="G117" s="30" t="str">
        <f>IF($E117="","",IF(ISNA(VLOOKUP($E117,DD!$A$2:$C$150,3,0)),"",VLOOKUP($E117,DD!$A$2:$C$150,3,0)))</f>
        <v/>
      </c>
      <c r="H117" s="33"/>
      <c r="I117" s="33"/>
      <c r="J117" s="33"/>
      <c r="K117" s="33"/>
      <c r="L117" s="33"/>
      <c r="M117" s="31"/>
      <c r="N117" s="32" t="str">
        <f>IF(G117="","",IF(COUNT(H117:L117)=3,IF(M117&lt;&gt;"",(SUM(H117:J117)-6)*G117,SUM(H117:J117)*G117),IF(M117&lt;&gt;"",(SUM(H117:L117)-MAX(H117:L117)-MIN(H117:L117)-6)*G117,(SUM(H117:L117)-MAX(H117:L117)-MIN(H117:L117))*G117)))</f>
        <v/>
      </c>
      <c r="O117" s="32" t="str">
        <f t="shared" ref="O117" si="60">IF(N117="","",N117)</f>
        <v/>
      </c>
    </row>
    <row r="118" spans="1:19" x14ac:dyDescent="0.25">
      <c r="A118" s="72"/>
      <c r="B118" s="69"/>
      <c r="C118" s="70"/>
      <c r="D118" s="30">
        <v>2</v>
      </c>
      <c r="E118" s="31"/>
      <c r="F118" s="32" t="str">
        <f>IF($E118="","",IF(ISNA(VLOOKUP($E118,DD!$A$2:$C$150,2,0)),"NO SUCH DIVE",VLOOKUP($E118,DD!$A$2:$C$150,2,0)))</f>
        <v/>
      </c>
      <c r="G118" s="30" t="str">
        <f>IF($E118="","",IF(ISNA(VLOOKUP($E118,DD!$A$2:$C$150,3,0)),"",VLOOKUP($E118,DD!$A$2:$C$150,3,0)))</f>
        <v/>
      </c>
      <c r="H118" s="33"/>
      <c r="I118" s="33"/>
      <c r="J118" s="33"/>
      <c r="K118" s="33"/>
      <c r="L118" s="33"/>
      <c r="M118" s="31"/>
      <c r="N118" s="32" t="str">
        <f>IF(G118="","",IF(COUNT(H118:L118)=3,IF(M118&lt;&gt;"",(SUM(H118:J118)-6)*G118,SUM(H118:J118)*G118),IF(M118&lt;&gt;"",(SUM(H118:L118)-MAX(H118:L118)-MIN(H118:L118)-6)*G118,(SUM(H118:L118)-MAX(H118:L118)-MIN(H118:L118))*G118)))</f>
        <v/>
      </c>
      <c r="O118" s="32" t="str">
        <f t="shared" ref="O118" si="61">IF(N118="","",N118+O117)</f>
        <v/>
      </c>
    </row>
    <row r="119" spans="1:19" x14ac:dyDescent="0.25">
      <c r="A119" s="72"/>
      <c r="B119" s="69"/>
      <c r="C119" s="70"/>
      <c r="D119" s="30">
        <v>3</v>
      </c>
      <c r="E119" s="31"/>
      <c r="F119" s="32" t="str">
        <f>IF($E119="","",IF(ISNA(VLOOKUP($E119,DD!$A$2:$C$150,2,0)),"NO SUCH DIVE",VLOOKUP($E119,DD!$A$2:$C$150,2,0)))</f>
        <v/>
      </c>
      <c r="G119" s="30" t="str">
        <f>IF($E119="","",IF(ISNA(VLOOKUP($E119,DD!$A$2:$C$150,3,0)),"",VLOOKUP($E119,DD!$A$2:$C$150,3,0)))</f>
        <v/>
      </c>
      <c r="H119" s="33"/>
      <c r="I119" s="33"/>
      <c r="J119" s="33"/>
      <c r="K119" s="33"/>
      <c r="L119" s="33"/>
      <c r="M119" s="31"/>
      <c r="N119" s="32" t="str">
        <f>IF(G119="","",IF(COUNT(H119:L119)=3,IF(M119&lt;&gt;"",(SUM(H119:J119)-6)*G119,SUM(H119:J119)*G119),IF(M119&lt;&gt;"",(SUM(H119:L119)-MAX(H119:L119)-MIN(H119:L119)-6)*G119,(SUM(H119:L119)-MAX(H119:L119)-MIN(H119:L119))*G119)))</f>
        <v/>
      </c>
      <c r="O119" s="32" t="str">
        <f>IF(N119="","",N119+O118)</f>
        <v/>
      </c>
    </row>
    <row r="120" spans="1:19" ht="15.75" thickBot="1" x14ac:dyDescent="0.3">
      <c r="A120" s="72"/>
      <c r="B120" s="69"/>
      <c r="C120" s="70"/>
      <c r="D120" s="30">
        <v>4</v>
      </c>
      <c r="E120" s="31"/>
      <c r="F120" s="32" t="str">
        <f>IF($E120="","",IF(ISNA(VLOOKUP($E120,DD!$A$2:$C$150,2,0)),"NO SUCH DIVE",VLOOKUP($E120,DD!$A$2:$C$150,2,0)))</f>
        <v/>
      </c>
      <c r="G120" s="30" t="str">
        <f>IF($E120="","",IF(ISNA(VLOOKUP($E120,DD!$A$2:$C$150,3,0)),"",VLOOKUP($E120,DD!$A$2:$C$150,3,0)))</f>
        <v/>
      </c>
      <c r="H120" s="33"/>
      <c r="I120" s="33"/>
      <c r="J120" s="33"/>
      <c r="K120" s="33"/>
      <c r="L120" s="33"/>
      <c r="M120" s="31"/>
      <c r="N120" s="32" t="str">
        <f t="shared" ref="N120" si="62">IF(G120="","",IF(COUNT(H120:L120)=3,IF(M120&lt;&gt;"",(SUM(H120:J120)-6)*G120,SUM(H120:J120)*G120),IF(M120&lt;&gt;"",(SUM(H120:L120)-MAX(H120:L120)-MIN(H120:L120)-6)*G120,(SUM(H120:L120)-MAX(H120:L120)-MIN(H120:L120))*G120)))</f>
        <v/>
      </c>
      <c r="O120" s="32" t="str">
        <f>IF(N120="","",N120+O119)</f>
        <v/>
      </c>
    </row>
    <row r="121" spans="1:19" ht="15.75" thickBot="1" x14ac:dyDescent="0.3">
      <c r="A121" s="72"/>
      <c r="B121" s="69"/>
      <c r="C121" s="70"/>
      <c r="D121" s="30">
        <v>5</v>
      </c>
      <c r="E121" s="31"/>
      <c r="F121" s="32" t="str">
        <f>IF($E121="","",IF(ISNA(VLOOKUP($E121,DD!$A$2:$C$150,2,0)),"NO SUCH DIVE",VLOOKUP($E121,DD!$A$2:$C$150,2,0)))</f>
        <v/>
      </c>
      <c r="G121" s="30" t="str">
        <f>IF($E121="","",IF(ISNA(VLOOKUP($E121,DD!$A$2:$C$150,3,0)),"",VLOOKUP($E121,DD!$A$2:$C$150,3,0)))</f>
        <v/>
      </c>
      <c r="H121" s="33"/>
      <c r="I121" s="33"/>
      <c r="J121" s="33"/>
      <c r="K121" s="33"/>
      <c r="L121" s="33"/>
      <c r="M121" s="31"/>
      <c r="N121" s="32" t="str">
        <f>IF(G121="","",IF(COUNT(H121:L121)=3,IF(M121&lt;&gt;"",(SUM(H121:J121)-6)*G121,SUM(H121:J121)*G121),IF(M121&lt;&gt;"",(SUM(H121:L121)-MAX(H121:L121)-MIN(H121:L121)-6)*G121,(SUM(H121:L121)-MAX(H121:L121)-MIN(H121:L121))*G121)))</f>
        <v/>
      </c>
      <c r="O121" s="34">
        <f>IF(N121="",0,N121+O120)</f>
        <v>0</v>
      </c>
    </row>
    <row r="122" spans="1:19" ht="15.75" thickBot="1" x14ac:dyDescent="0.3"/>
    <row r="123" spans="1:19" ht="30" x14ac:dyDescent="0.25">
      <c r="C123" s="16" t="s">
        <v>221</v>
      </c>
      <c r="D123" s="17"/>
      <c r="E123" s="18" t="s">
        <v>219</v>
      </c>
      <c r="F123" s="18" t="s">
        <v>188</v>
      </c>
      <c r="G123" s="18" t="s">
        <v>217</v>
      </c>
      <c r="H123" s="19" t="s">
        <v>220</v>
      </c>
      <c r="R123" s="12">
        <f>INFO!$B$4</f>
        <v>0</v>
      </c>
      <c r="S123" s="12">
        <f>INFO!$F$4</f>
        <v>0</v>
      </c>
    </row>
    <row r="124" spans="1:19" x14ac:dyDescent="0.25">
      <c r="C124" s="20">
        <f>IF(E124&lt;1,0,1)</f>
        <v>0</v>
      </c>
      <c r="D124" s="21" t="str">
        <f t="shared" ref="D124:D146" si="63">IF(AND(OR(C124=C123,C124=C125),C124&lt;&gt;0),"TIE","")</f>
        <v/>
      </c>
      <c r="E124" s="28">
        <f>IF(LARGE($R$2:$R$25,1)&lt;1,0,LARGE($R$2:$R$25,1))</f>
        <v>0</v>
      </c>
      <c r="F124" s="22">
        <f t="shared" ref="F124:F147" si="64">VLOOKUP(E124,$R$2:$T$26,2,FALSE)</f>
        <v>0</v>
      </c>
      <c r="G124" s="22">
        <f t="shared" ref="G124:G147" si="65">VLOOKUP(E124,$R$2:$T$26,3,FALSE)</f>
        <v>0</v>
      </c>
      <c r="H124" s="26">
        <f>IF(COUNTIF(G$124:G124,G124)&gt;3,0,IF(C124="",0,IF(C124=0,0,IF(C124=1,16,IF(C124=2,14,IF(C124=3,12,IF(C124=4,11,IF(C124=5,10,IF(C124=6,9,IF(C124=7,7,IF(C124=8,5,IF(C124=9,4,IF(C124=10,3,IF(C124=11,2,IF(C124=12,1,0)))))))))))))))</f>
        <v>0</v>
      </c>
      <c r="R124" s="12">
        <f>IF(G124=$R$123,H124,0)</f>
        <v>0</v>
      </c>
      <c r="S124" s="12">
        <f>IF(G124=$S$123,H124,0)</f>
        <v>0</v>
      </c>
    </row>
    <row r="125" spans="1:19" x14ac:dyDescent="0.25">
      <c r="C125" s="20">
        <f>IF(E125&lt;1,0,IF(INT(E125*100)=INT(E124*100),C124,2))</f>
        <v>0</v>
      </c>
      <c r="D125" s="21" t="str">
        <f t="shared" si="63"/>
        <v/>
      </c>
      <c r="E125" s="28">
        <f>IF(LARGE($R$2:$R$25,2)&lt;1,0,LARGE($R$2:$R$25,2))</f>
        <v>0</v>
      </c>
      <c r="F125" s="22">
        <f t="shared" si="64"/>
        <v>0</v>
      </c>
      <c r="G125" s="22">
        <f t="shared" si="65"/>
        <v>0</v>
      </c>
      <c r="H125" s="26">
        <f>IF(COUNTIF(G$124:G125,G125)&gt;3,0,IF(C125="",0,IF(C125=0,0,IF(C125=1,16,IF(C125=2,14,IF(C125=3,12,IF(C125=4,11,IF(C125=5,10,IF(C125=6,9,IF(C125=7,7,IF(C125=8,5,IF(C125=9,4,IF(C125=10,3,IF(C125=11,2,IF(C125=12,1,0)))))))))))))))</f>
        <v>0</v>
      </c>
      <c r="R125" s="12">
        <f t="shared" ref="R125:R147" si="66">IF(G125=$R$123,H125,0)</f>
        <v>0</v>
      </c>
      <c r="S125" s="12">
        <f t="shared" ref="S125:S147" si="67">IF(G125=$S$123,H125,0)</f>
        <v>0</v>
      </c>
    </row>
    <row r="126" spans="1:19" x14ac:dyDescent="0.25">
      <c r="C126" s="20">
        <f>IF(E126&lt;1,0,IF(INT(E126*100)=INT(E125*100),C125,3))</f>
        <v>0</v>
      </c>
      <c r="D126" s="21" t="str">
        <f t="shared" si="63"/>
        <v/>
      </c>
      <c r="E126" s="28">
        <f>IF(LARGE($R$2:$R$25,3)&lt;1,0,LARGE($R$2:$R$25,3))</f>
        <v>0</v>
      </c>
      <c r="F126" s="22">
        <f t="shared" si="64"/>
        <v>0</v>
      </c>
      <c r="G126" s="22">
        <f t="shared" si="65"/>
        <v>0</v>
      </c>
      <c r="H126" s="26">
        <f>IF(COUNTIF(G$124:G126,G126)&gt;3,0,IF(C126="",0,IF(C126=0,0,IF(C126=1,16,IF(C126=2,14,IF(C126=3,12,IF(C126=4,11,IF(C126=5,10,IF(C126=6,9,IF(C126=7,7,IF(C126=8,5,IF(C126=9,4,IF(C126=10,3,IF(C126=11,2,IF(C126=12,1,0)))))))))))))))</f>
        <v>0</v>
      </c>
      <c r="R126" s="12">
        <f t="shared" si="66"/>
        <v>0</v>
      </c>
      <c r="S126" s="12">
        <f t="shared" si="67"/>
        <v>0</v>
      </c>
    </row>
    <row r="127" spans="1:19" x14ac:dyDescent="0.25">
      <c r="C127" s="20">
        <f>IF(E127&lt;1,0,IF(INT(E127*100)=INT(E126*100),C126,4))</f>
        <v>0</v>
      </c>
      <c r="D127" s="21" t="str">
        <f t="shared" si="63"/>
        <v/>
      </c>
      <c r="E127" s="28">
        <f>IF(LARGE($R$2:$R$25,4)&lt;1,0,LARGE($R$2:$R$25,4))</f>
        <v>0</v>
      </c>
      <c r="F127" s="22">
        <f t="shared" si="64"/>
        <v>0</v>
      </c>
      <c r="G127" s="22">
        <f t="shared" si="65"/>
        <v>0</v>
      </c>
      <c r="H127" s="26">
        <f>IF(COUNTIF(G$124:G127,G127)&gt;3,0,IF(C127="",0,IF(C127=0,0,IF(C127=1,16,IF(C127=2,14,IF(C127=3,12,IF(C127=4,11,IF(C127=5,10,IF(C127=6,9,IF(C127=7,7,IF(C127=8,5,IF(C127=9,4,IF(C127=10,3,IF(C127=11,2,IF(C127=12,1,0)))))))))))))))</f>
        <v>0</v>
      </c>
      <c r="R127" s="12">
        <f t="shared" si="66"/>
        <v>0</v>
      </c>
      <c r="S127" s="12">
        <f t="shared" si="67"/>
        <v>0</v>
      </c>
    </row>
    <row r="128" spans="1:19" x14ac:dyDescent="0.25">
      <c r="C128" s="20">
        <f>IF(E128&lt;1,0,IF(INT(E128*100)=INT(E127*100),C127,5))</f>
        <v>0</v>
      </c>
      <c r="D128" s="21" t="str">
        <f t="shared" si="63"/>
        <v/>
      </c>
      <c r="E128" s="28">
        <f>IF(LARGE($R$2:$R$25,5)&lt;1,0,LARGE($R$2:$R$25,5))</f>
        <v>0</v>
      </c>
      <c r="F128" s="22">
        <f t="shared" si="64"/>
        <v>0</v>
      </c>
      <c r="G128" s="22">
        <f t="shared" si="65"/>
        <v>0</v>
      </c>
      <c r="H128" s="26">
        <f>IF(COUNTIF(G$124:G128,G128)&gt;3,0,IF(C128="",0,IF(C128=0,0,IF(C128=1,16,IF(C128=2,14,IF(C128=3,12,IF(C128=4,11,IF(C128=5,10,IF(C128=6,9,IF(C128=7,7,IF(C128=8,5,IF(C128=9,4,IF(C128=10,3,IF(C128=11,2,IF(C128=12,1,0)))))))))))))))</f>
        <v>0</v>
      </c>
      <c r="R128" s="12">
        <f t="shared" si="66"/>
        <v>0</v>
      </c>
      <c r="S128" s="12">
        <f t="shared" si="67"/>
        <v>0</v>
      </c>
    </row>
    <row r="129" spans="3:19" x14ac:dyDescent="0.25">
      <c r="C129" s="20">
        <f>IF(E129&lt;1,0,IF(INT(E129*100)=INT(E128*100),C128,6))</f>
        <v>0</v>
      </c>
      <c r="D129" s="21" t="str">
        <f t="shared" si="63"/>
        <v/>
      </c>
      <c r="E129" s="28">
        <f>IF(LARGE($R$2:$R$25,6)&lt;1,0,LARGE($R$2:$R$25,6))</f>
        <v>0</v>
      </c>
      <c r="F129" s="22">
        <f t="shared" si="64"/>
        <v>0</v>
      </c>
      <c r="G129" s="22">
        <f t="shared" si="65"/>
        <v>0</v>
      </c>
      <c r="H129" s="26">
        <f>IF(COUNTIF(G$124:G129,G129)&gt;3,0,IF(C129="",0,IF(C129=0,0,IF(C129=1,16,IF(C129=2,14,IF(C129=3,12,IF(C129=4,11,IF(C129=5,10,IF(C129=6,9,IF(C129=7,7,IF(C129=8,5,IF(C129=9,4,IF(C129=10,3,IF(C129=11,2,IF(C129=12,1,0)))))))))))))))</f>
        <v>0</v>
      </c>
      <c r="R129" s="12">
        <f t="shared" si="66"/>
        <v>0</v>
      </c>
      <c r="S129" s="12">
        <f t="shared" si="67"/>
        <v>0</v>
      </c>
    </row>
    <row r="130" spans="3:19" x14ac:dyDescent="0.25">
      <c r="C130" s="20">
        <f>IF(E130&lt;1,0,IF(INT(E130*100)=INT(E129*100),C129,7))</f>
        <v>0</v>
      </c>
      <c r="D130" s="21" t="str">
        <f t="shared" si="63"/>
        <v/>
      </c>
      <c r="E130" s="28">
        <f>IF(LARGE($R$2:$R$25,7)&lt;1,0,LARGE($R$2:$R$25,7))</f>
        <v>0</v>
      </c>
      <c r="F130" s="22">
        <f t="shared" si="64"/>
        <v>0</v>
      </c>
      <c r="G130" s="22">
        <f t="shared" si="65"/>
        <v>0</v>
      </c>
      <c r="H130" s="26">
        <f>IF(COUNTIF(G$124:G130,G130)&gt;3,0,IF(C130="",0,IF(C130=0,0,IF(C130=1,16,IF(C130=2,14,IF(C130=3,12,IF(C130=4,11,IF(C130=5,10,IF(C130=6,9,IF(C130=7,7,IF(C130=8,5,IF(C130=9,4,IF(C130=10,3,IF(C130=11,2,IF(C130=12,1,0)))))))))))))))</f>
        <v>0</v>
      </c>
      <c r="R130" s="12">
        <f t="shared" si="66"/>
        <v>0</v>
      </c>
      <c r="S130" s="12">
        <f t="shared" si="67"/>
        <v>0</v>
      </c>
    </row>
    <row r="131" spans="3:19" x14ac:dyDescent="0.25">
      <c r="C131" s="20">
        <f>IF(E131&lt;1,0,IF(INT(E131*100)=INT(E130*100),C130,8))</f>
        <v>0</v>
      </c>
      <c r="D131" s="21" t="str">
        <f t="shared" si="63"/>
        <v/>
      </c>
      <c r="E131" s="28">
        <f>IF(LARGE($R$2:$R$25,8)&lt;1,0,LARGE($R$2:$R$25,8))</f>
        <v>0</v>
      </c>
      <c r="F131" s="22">
        <f t="shared" si="64"/>
        <v>0</v>
      </c>
      <c r="G131" s="22">
        <f t="shared" si="65"/>
        <v>0</v>
      </c>
      <c r="H131" s="26">
        <f>IF(COUNTIF(G$124:G131,G131)&gt;3,0,IF(C131="",0,IF(C131=0,0,IF(C131=1,16,IF(C131=2,14,IF(C131=3,12,IF(C131=4,11,IF(C131=5,10,IF(C131=6,9,IF(C131=7,7,IF(C131=8,5,IF(C131=9,4,IF(C131=10,3,IF(C131=11,2,IF(C131=12,1,0)))))))))))))))</f>
        <v>0</v>
      </c>
      <c r="R131" s="12">
        <f t="shared" si="66"/>
        <v>0</v>
      </c>
      <c r="S131" s="12">
        <f t="shared" si="67"/>
        <v>0</v>
      </c>
    </row>
    <row r="132" spans="3:19" x14ac:dyDescent="0.25">
      <c r="C132" s="20">
        <f>IF(E132&lt;1,0,IF(INT(E132*100)=INT(E131*100),C131,9))</f>
        <v>0</v>
      </c>
      <c r="D132" s="21" t="str">
        <f t="shared" si="63"/>
        <v/>
      </c>
      <c r="E132" s="28">
        <f>IF(LARGE($R$2:$R$25,9)&lt;1,0,LARGE($R$2:$R$25,9))</f>
        <v>0</v>
      </c>
      <c r="F132" s="22">
        <f t="shared" si="64"/>
        <v>0</v>
      </c>
      <c r="G132" s="22">
        <f t="shared" si="65"/>
        <v>0</v>
      </c>
      <c r="H132" s="26">
        <f>IF(COUNTIF(G$124:G132,G132)&gt;3,0,IF(C132="",0,IF(C132=0,0,IF(C132=1,16,IF(C132=2,14,IF(C132=3,12,IF(C132=4,11,IF(C132=5,10,IF(C132=6,9,IF(C132=7,7,IF(C132=8,5,IF(C132=9,4,IF(C132=10,3,IF(C132=11,2,IF(C132=12,1,0)))))))))))))))</f>
        <v>0</v>
      </c>
      <c r="R132" s="12">
        <f t="shared" si="66"/>
        <v>0</v>
      </c>
      <c r="S132" s="12">
        <f t="shared" si="67"/>
        <v>0</v>
      </c>
    </row>
    <row r="133" spans="3:19" x14ac:dyDescent="0.25">
      <c r="C133" s="20">
        <f>IF(E133&lt;1,0,IF(INT(E133*100)=INT(E132*100),C132,10))</f>
        <v>0</v>
      </c>
      <c r="D133" s="21" t="str">
        <f t="shared" si="63"/>
        <v/>
      </c>
      <c r="E133" s="28">
        <f>IF(LARGE($R$2:$R$25,10)&lt;1,0,LARGE($R$2:$R$25,10))</f>
        <v>0</v>
      </c>
      <c r="F133" s="22">
        <f t="shared" si="64"/>
        <v>0</v>
      </c>
      <c r="G133" s="22">
        <f t="shared" si="65"/>
        <v>0</v>
      </c>
      <c r="H133" s="26">
        <f>IF(COUNTIF(G$124:G133,G133)&gt;3,0,IF(C133="",0,IF(C133=0,0,IF(C133=1,16,IF(C133=2,14,IF(C133=3,12,IF(C133=4,11,IF(C133=5,10,IF(C133=6,9,IF(C133=7,7,IF(C133=8,5,IF(C133=9,4,IF(C133=10,3,IF(C133=11,2,IF(C133=12,1,0)))))))))))))))</f>
        <v>0</v>
      </c>
      <c r="R133" s="12">
        <f t="shared" si="66"/>
        <v>0</v>
      </c>
      <c r="S133" s="12">
        <f t="shared" si="67"/>
        <v>0</v>
      </c>
    </row>
    <row r="134" spans="3:19" x14ac:dyDescent="0.25">
      <c r="C134" s="20">
        <f>IF(E134&lt;1,0,IF(INT(E134*100)=INT(E133*100),C133,11))</f>
        <v>0</v>
      </c>
      <c r="D134" s="21" t="str">
        <f t="shared" si="63"/>
        <v/>
      </c>
      <c r="E134" s="28">
        <f>IF(LARGE($R$2:$R$25,11)&lt;1,0,LARGE($R$2:$R$25,11))</f>
        <v>0</v>
      </c>
      <c r="F134" s="22">
        <f t="shared" si="64"/>
        <v>0</v>
      </c>
      <c r="G134" s="22">
        <f t="shared" si="65"/>
        <v>0</v>
      </c>
      <c r="H134" s="26">
        <f>IF(COUNTIF(G$124:G134,G134)&gt;3,0,IF(C134="",0,IF(C134=0,0,IF(C134=1,16,IF(C134=2,14,IF(C134=3,12,IF(C134=4,11,IF(C134=5,10,IF(C134=6,9,IF(C134=7,7,IF(C134=8,5,IF(C134=9,4,IF(C134=10,3,IF(C134=11,2,IF(C134=12,1,0)))))))))))))))</f>
        <v>0</v>
      </c>
      <c r="R134" s="12">
        <f t="shared" si="66"/>
        <v>0</v>
      </c>
      <c r="S134" s="12">
        <f t="shared" si="67"/>
        <v>0</v>
      </c>
    </row>
    <row r="135" spans="3:19" x14ac:dyDescent="0.25">
      <c r="C135" s="20">
        <f>IF(E135&lt;1,0,IF(INT(E135*100)=INT(E134*100),C134,12))</f>
        <v>0</v>
      </c>
      <c r="D135" s="21" t="str">
        <f t="shared" si="63"/>
        <v/>
      </c>
      <c r="E135" s="28">
        <f>IF(LARGE($R$2:$R$25,12)&lt;1,0,LARGE($R$2:$R$25,12))</f>
        <v>0</v>
      </c>
      <c r="F135" s="22">
        <f t="shared" si="64"/>
        <v>0</v>
      </c>
      <c r="G135" s="22">
        <f t="shared" si="65"/>
        <v>0</v>
      </c>
      <c r="H135" s="26">
        <f>IF(COUNTIF(G$124:G135,G135)&gt;3,0,IF(C135="",0,IF(C135=0,0,IF(C135=1,16,IF(C135=2,14,IF(C135=3,12,IF(C135=4,11,IF(C135=5,10,IF(C135=6,9,IF(C135=7,7,IF(C135=8,5,IF(C135=9,4,IF(C135=10,3,IF(C135=11,2,IF(C135=12,1,0)))))))))))))))</f>
        <v>0</v>
      </c>
      <c r="R135" s="12">
        <f t="shared" si="66"/>
        <v>0</v>
      </c>
      <c r="S135" s="12">
        <f t="shared" si="67"/>
        <v>0</v>
      </c>
    </row>
    <row r="136" spans="3:19" x14ac:dyDescent="0.25">
      <c r="C136" s="20">
        <f>IF(E136&lt;1,0,IF(INT(E136*100)=INT(E135*100),C135,13))</f>
        <v>0</v>
      </c>
      <c r="D136" s="21" t="str">
        <f t="shared" si="63"/>
        <v/>
      </c>
      <c r="E136" s="28">
        <f>IF(LARGE($R$2:$R$25,13)&lt;1,0,LARGE($R$2:$R$25,13))</f>
        <v>0</v>
      </c>
      <c r="F136" s="22">
        <f t="shared" si="64"/>
        <v>0</v>
      </c>
      <c r="G136" s="22">
        <f t="shared" si="65"/>
        <v>0</v>
      </c>
      <c r="H136" s="26"/>
      <c r="R136" s="12">
        <f t="shared" si="66"/>
        <v>0</v>
      </c>
      <c r="S136" s="12">
        <f t="shared" si="67"/>
        <v>0</v>
      </c>
    </row>
    <row r="137" spans="3:19" x14ac:dyDescent="0.25">
      <c r="C137" s="20">
        <f>IF(E137&lt;1,0,IF(INT(E137*100)=INT(E136*100),C136,14))</f>
        <v>0</v>
      </c>
      <c r="D137" s="21" t="str">
        <f t="shared" si="63"/>
        <v/>
      </c>
      <c r="E137" s="28">
        <f>IF(LARGE($R$2:$R$25,14)&lt;1,0,LARGE($R$2:$R$25,14))</f>
        <v>0</v>
      </c>
      <c r="F137" s="22">
        <f t="shared" si="64"/>
        <v>0</v>
      </c>
      <c r="G137" s="22">
        <f t="shared" si="65"/>
        <v>0</v>
      </c>
      <c r="H137" s="26"/>
      <c r="R137" s="12">
        <f t="shared" si="66"/>
        <v>0</v>
      </c>
      <c r="S137" s="12">
        <f t="shared" si="67"/>
        <v>0</v>
      </c>
    </row>
    <row r="138" spans="3:19" x14ac:dyDescent="0.25">
      <c r="C138" s="20">
        <f>IF(E138&lt;1,0,IF(INT(E138*100)=INT(E137*100),C137,15))</f>
        <v>0</v>
      </c>
      <c r="D138" s="21" t="str">
        <f t="shared" si="63"/>
        <v/>
      </c>
      <c r="E138" s="28">
        <f>IF(LARGE($R$2:$R$25,15)&lt;1,0,LARGE($R$2:$R$25,15))</f>
        <v>0</v>
      </c>
      <c r="F138" s="22">
        <f t="shared" si="64"/>
        <v>0</v>
      </c>
      <c r="G138" s="22">
        <f t="shared" si="65"/>
        <v>0</v>
      </c>
      <c r="H138" s="26"/>
      <c r="R138" s="12">
        <f t="shared" si="66"/>
        <v>0</v>
      </c>
      <c r="S138" s="12">
        <f t="shared" si="67"/>
        <v>0</v>
      </c>
    </row>
    <row r="139" spans="3:19" x14ac:dyDescent="0.25">
      <c r="C139" s="20">
        <f>IF(E139&lt;1,0,IF(INT(E139*100)=INT(E138*100),C138,16))</f>
        <v>0</v>
      </c>
      <c r="D139" s="21" t="str">
        <f t="shared" si="63"/>
        <v/>
      </c>
      <c r="E139" s="28">
        <f>IF(LARGE($R$2:$R$25,16)&lt;1,0,LARGE($R$2:$R$25,16))</f>
        <v>0</v>
      </c>
      <c r="F139" s="22">
        <f t="shared" si="64"/>
        <v>0</v>
      </c>
      <c r="G139" s="22">
        <f t="shared" si="65"/>
        <v>0</v>
      </c>
      <c r="H139" s="26"/>
      <c r="R139" s="12">
        <f t="shared" si="66"/>
        <v>0</v>
      </c>
      <c r="S139" s="12">
        <f t="shared" si="67"/>
        <v>0</v>
      </c>
    </row>
    <row r="140" spans="3:19" x14ac:dyDescent="0.25">
      <c r="C140" s="20">
        <f>IF(E140&lt;1,0,IF(INT(E140*100)=INT(E139*100),C139,17))</f>
        <v>0</v>
      </c>
      <c r="D140" s="21" t="str">
        <f t="shared" si="63"/>
        <v/>
      </c>
      <c r="E140" s="28">
        <f>IF(LARGE($R$2:$R$25,17)&lt;1,0,LARGE($R$2:$R$25,17))</f>
        <v>0</v>
      </c>
      <c r="F140" s="22">
        <f t="shared" si="64"/>
        <v>0</v>
      </c>
      <c r="G140" s="22">
        <f t="shared" si="65"/>
        <v>0</v>
      </c>
      <c r="H140" s="26"/>
      <c r="R140" s="12">
        <f t="shared" si="66"/>
        <v>0</v>
      </c>
      <c r="S140" s="12">
        <f t="shared" si="67"/>
        <v>0</v>
      </c>
    </row>
    <row r="141" spans="3:19" x14ac:dyDescent="0.25">
      <c r="C141" s="20">
        <f>IF(E141&lt;1,0,IF(INT(E141*100)=INT(E140*100),C140,18))</f>
        <v>0</v>
      </c>
      <c r="D141" s="21" t="str">
        <f t="shared" si="63"/>
        <v/>
      </c>
      <c r="E141" s="28">
        <f>IF(LARGE($R$2:$R$25,18)&lt;1,0,LARGE($R$2:$R$25,18))</f>
        <v>0</v>
      </c>
      <c r="F141" s="22">
        <f t="shared" si="64"/>
        <v>0</v>
      </c>
      <c r="G141" s="22">
        <f t="shared" si="65"/>
        <v>0</v>
      </c>
      <c r="H141" s="26"/>
      <c r="R141" s="12">
        <f t="shared" si="66"/>
        <v>0</v>
      </c>
      <c r="S141" s="12">
        <f t="shared" si="67"/>
        <v>0</v>
      </c>
    </row>
    <row r="142" spans="3:19" x14ac:dyDescent="0.25">
      <c r="C142" s="20">
        <f>IF(E142&lt;1,0,IF(INT(E142*100)=INT(E141*100),C141,19))</f>
        <v>0</v>
      </c>
      <c r="D142" s="21" t="str">
        <f t="shared" si="63"/>
        <v/>
      </c>
      <c r="E142" s="28">
        <f>IF(LARGE($R$2:$R$25,19)&lt;1,0,LARGE($R$2:$R$25,19))</f>
        <v>0</v>
      </c>
      <c r="F142" s="22">
        <f t="shared" si="64"/>
        <v>0</v>
      </c>
      <c r="G142" s="22">
        <f t="shared" si="65"/>
        <v>0</v>
      </c>
      <c r="H142" s="26"/>
      <c r="R142" s="12">
        <f t="shared" si="66"/>
        <v>0</v>
      </c>
      <c r="S142" s="12">
        <f t="shared" si="67"/>
        <v>0</v>
      </c>
    </row>
    <row r="143" spans="3:19" x14ac:dyDescent="0.25">
      <c r="C143" s="20">
        <f>IF(E143&lt;1,0,IF(INT(E143*100)=INT(E142*100),C142,20))</f>
        <v>0</v>
      </c>
      <c r="D143" s="21" t="str">
        <f t="shared" si="63"/>
        <v/>
      </c>
      <c r="E143" s="28">
        <f>IF(LARGE($R$2:$R$25,20)&lt;1,0,LARGE($R$2:$R$25,20))</f>
        <v>0</v>
      </c>
      <c r="F143" s="22">
        <f t="shared" si="64"/>
        <v>0</v>
      </c>
      <c r="G143" s="22">
        <f t="shared" si="65"/>
        <v>0</v>
      </c>
      <c r="H143" s="26"/>
      <c r="R143" s="12">
        <f t="shared" si="66"/>
        <v>0</v>
      </c>
      <c r="S143" s="12">
        <f t="shared" si="67"/>
        <v>0</v>
      </c>
    </row>
    <row r="144" spans="3:19" x14ac:dyDescent="0.25">
      <c r="C144" s="20">
        <f>IF(E144&lt;1,0,IF(INT(E144*100)=INT(E143*100),C143,21))</f>
        <v>0</v>
      </c>
      <c r="D144" s="21" t="str">
        <f t="shared" si="63"/>
        <v/>
      </c>
      <c r="E144" s="28">
        <f>IF(LARGE($R$2:$R$25,21)&lt;1,0,LARGE($R$2:$R$25,21))</f>
        <v>0</v>
      </c>
      <c r="F144" s="22">
        <f t="shared" si="64"/>
        <v>0</v>
      </c>
      <c r="G144" s="22">
        <f t="shared" si="65"/>
        <v>0</v>
      </c>
      <c r="H144" s="26"/>
      <c r="R144" s="12">
        <f t="shared" si="66"/>
        <v>0</v>
      </c>
      <c r="S144" s="12">
        <f t="shared" si="67"/>
        <v>0</v>
      </c>
    </row>
    <row r="145" spans="3:19" x14ac:dyDescent="0.25">
      <c r="C145" s="20">
        <f>IF(E145&lt;1,0,IF(INT(E145*100)=INT(E144*100),C144,22))</f>
        <v>0</v>
      </c>
      <c r="D145" s="21" t="str">
        <f t="shared" si="63"/>
        <v/>
      </c>
      <c r="E145" s="28">
        <f>IF(LARGE($R$2:$R$25,22)&lt;1,0,LARGE($R$2:$R$25,22))</f>
        <v>0</v>
      </c>
      <c r="F145" s="22">
        <f t="shared" si="64"/>
        <v>0</v>
      </c>
      <c r="G145" s="22">
        <f t="shared" si="65"/>
        <v>0</v>
      </c>
      <c r="H145" s="26"/>
      <c r="R145" s="12">
        <f t="shared" si="66"/>
        <v>0</v>
      </c>
      <c r="S145" s="12">
        <f t="shared" si="67"/>
        <v>0</v>
      </c>
    </row>
    <row r="146" spans="3:19" x14ac:dyDescent="0.25">
      <c r="C146" s="20">
        <f>IF(E146&lt;1,0,IF(INT(E146*100)=INT(E145*100),C145,23))</f>
        <v>0</v>
      </c>
      <c r="D146" s="21" t="str">
        <f t="shared" si="63"/>
        <v/>
      </c>
      <c r="E146" s="28">
        <f>IF(LARGE($R$2:$R$25,23)&lt;1,0,LARGE($R$2:$R$25,23))</f>
        <v>0</v>
      </c>
      <c r="F146" s="22">
        <f t="shared" si="64"/>
        <v>0</v>
      </c>
      <c r="G146" s="22">
        <f t="shared" si="65"/>
        <v>0</v>
      </c>
      <c r="H146" s="26"/>
      <c r="R146" s="12">
        <f t="shared" si="66"/>
        <v>0</v>
      </c>
      <c r="S146" s="12">
        <f t="shared" si="67"/>
        <v>0</v>
      </c>
    </row>
    <row r="147" spans="3:19" ht="15.75" thickBot="1" x14ac:dyDescent="0.3">
      <c r="C147" s="23">
        <f>IF(E147&lt;1,0,IF(INT(E147*100)=INT(E146*100),C146,24))</f>
        <v>0</v>
      </c>
      <c r="D147" s="24" t="str">
        <f>IF(AND(C147=C146,C147&lt;&gt;0),"TIE","")</f>
        <v/>
      </c>
      <c r="E147" s="29">
        <f>IF(LARGE($R$2:$R$25,24)&lt;1,0,LARGE($R$2:$R$25,24))</f>
        <v>0</v>
      </c>
      <c r="F147" s="25">
        <f t="shared" si="64"/>
        <v>0</v>
      </c>
      <c r="G147" s="25">
        <f t="shared" si="65"/>
        <v>0</v>
      </c>
      <c r="H147" s="27"/>
      <c r="R147" s="12">
        <f t="shared" si="66"/>
        <v>0</v>
      </c>
      <c r="S147" s="12">
        <f t="shared" si="67"/>
        <v>0</v>
      </c>
    </row>
  </sheetData>
  <sheetProtection sheet="1" objects="1" scenarios="1"/>
  <mergeCells count="72">
    <mergeCell ref="A7:A11"/>
    <mergeCell ref="B7:B11"/>
    <mergeCell ref="C7:C11"/>
    <mergeCell ref="A2:A6"/>
    <mergeCell ref="C22:C26"/>
    <mergeCell ref="A17:A21"/>
    <mergeCell ref="B17:B21"/>
    <mergeCell ref="C17:C21"/>
    <mergeCell ref="A12:A16"/>
    <mergeCell ref="B12:B16"/>
    <mergeCell ref="C12:C16"/>
    <mergeCell ref="B2:B6"/>
    <mergeCell ref="C2:C6"/>
    <mergeCell ref="A52:A56"/>
    <mergeCell ref="B52:B56"/>
    <mergeCell ref="C52:C56"/>
    <mergeCell ref="A47:A51"/>
    <mergeCell ref="B47:B51"/>
    <mergeCell ref="C47:C51"/>
    <mergeCell ref="A117:A121"/>
    <mergeCell ref="B117:B121"/>
    <mergeCell ref="C117:C121"/>
    <mergeCell ref="A112:A116"/>
    <mergeCell ref="B112:B116"/>
    <mergeCell ref="C112:C116"/>
    <mergeCell ref="A97:A101"/>
    <mergeCell ref="B97:B101"/>
    <mergeCell ref="C97:C101"/>
    <mergeCell ref="A92:A96"/>
    <mergeCell ref="B92:B96"/>
    <mergeCell ref="C92:C96"/>
    <mergeCell ref="A107:A111"/>
    <mergeCell ref="B107:B111"/>
    <mergeCell ref="C107:C111"/>
    <mergeCell ref="A102:A106"/>
    <mergeCell ref="B102:B106"/>
    <mergeCell ref="C102:C106"/>
    <mergeCell ref="B87:B91"/>
    <mergeCell ref="C87:C91"/>
    <mergeCell ref="C67:C71"/>
    <mergeCell ref="A62:A66"/>
    <mergeCell ref="B62:B66"/>
    <mergeCell ref="C62:C66"/>
    <mergeCell ref="A82:A86"/>
    <mergeCell ref="B82:B86"/>
    <mergeCell ref="C82:C86"/>
    <mergeCell ref="A87:A91"/>
    <mergeCell ref="A77:A81"/>
    <mergeCell ref="B77:B81"/>
    <mergeCell ref="C77:C81"/>
    <mergeCell ref="A72:A76"/>
    <mergeCell ref="B72:B76"/>
    <mergeCell ref="C72:C76"/>
    <mergeCell ref="A57:A61"/>
    <mergeCell ref="B57:B61"/>
    <mergeCell ref="C57:C61"/>
    <mergeCell ref="A67:A71"/>
    <mergeCell ref="B67:B71"/>
    <mergeCell ref="C42:C46"/>
    <mergeCell ref="A37:A41"/>
    <mergeCell ref="B37:B41"/>
    <mergeCell ref="C37:C41"/>
    <mergeCell ref="A32:A36"/>
    <mergeCell ref="B32:B36"/>
    <mergeCell ref="C32:C36"/>
    <mergeCell ref="A42:A46"/>
    <mergeCell ref="B42:B46"/>
    <mergeCell ref="A27:A31"/>
    <mergeCell ref="B27:B31"/>
    <mergeCell ref="C27:C31"/>
    <mergeCell ref="A22:A26"/>
    <mergeCell ref="B22:B26"/>
  </mergeCells>
  <conditionalFormatting sqref="E6">
    <cfRule type="expression" dxfId="335" priority="162">
      <formula>IF(E6="",FALSE,IF(OR(LEFT(E6,LEN(E6)-1)=LEFT(E5,LEN(E5)-1),LEFT(E6,LEN(E6)-1)=LEFT(E4,LEN(E4)-1),LEFT(E6,LEN(E6)-1)=LEFT(E3,LEN(E3)-1),LEFT(E6,LEN(E6)-1)=LEFT(E2,LEN(E2)-1),LEFT(E6,1)=LEFT(E5,1)),TRUE,FALSE))</formula>
    </cfRule>
  </conditionalFormatting>
  <conditionalFormatting sqref="G3">
    <cfRule type="expression" dxfId="334" priority="168">
      <formula>IF(SUM(G2:G4)&gt;5.4,TRUE,FALSE)</formula>
    </cfRule>
  </conditionalFormatting>
  <conditionalFormatting sqref="G4">
    <cfRule type="expression" dxfId="333" priority="167">
      <formula>IF(SUM(G2:G4)&gt;5.4,TRUE,FALSE)</formula>
    </cfRule>
  </conditionalFormatting>
  <conditionalFormatting sqref="G2">
    <cfRule type="expression" dxfId="332" priority="166">
      <formula>IF(SUM(G2:G4)&gt;5.4,TRUE,FALSE)</formula>
    </cfRule>
  </conditionalFormatting>
  <conditionalFormatting sqref="E3">
    <cfRule type="expression" dxfId="331" priority="165">
      <formula>IF(E3="",FALSE,IF(LEFT(E3,1)=LEFT(E2,1),TRUE,FALSE))</formula>
    </cfRule>
  </conditionalFormatting>
  <conditionalFormatting sqref="E4">
    <cfRule type="expression" dxfId="330" priority="164">
      <formula>IF(E4="",FALSE,IF(OR(LEFT(E4,1)=LEFT(E3,1),LEFT(E4,1)=LEFT(E2,1)),TRUE,FALSE))</formula>
    </cfRule>
  </conditionalFormatting>
  <conditionalFormatting sqref="E5">
    <cfRule type="expression" dxfId="329" priority="163">
      <formula>IF(E5="",FALSE,IF(OR(LEFT(E5,LEN(E5)-1)=LEFT(E4,LEN(E4)-1),LEFT(E5,LEN(E5)-1)=LEFT(E3,LEN(E3)-1),LEFT(E5,LEN(E5)-1)=LEFT(E2,LEN(E2)-1)),TRUE,FALSE))</formula>
    </cfRule>
  </conditionalFormatting>
  <conditionalFormatting sqref="G8">
    <cfRule type="expression" dxfId="328" priority="161">
      <formula>IF(SUM(G7:G9)&gt;5.4,TRUE,FALSE)</formula>
    </cfRule>
  </conditionalFormatting>
  <conditionalFormatting sqref="G9">
    <cfRule type="expression" dxfId="327" priority="160">
      <formula>IF(SUM(G7:G9)&gt;5.4,TRUE,FALSE)</formula>
    </cfRule>
  </conditionalFormatting>
  <conditionalFormatting sqref="G7">
    <cfRule type="expression" dxfId="326" priority="159">
      <formula>IF(SUM(G7:G9)&gt;5.4,TRUE,FALSE)</formula>
    </cfRule>
  </conditionalFormatting>
  <conditionalFormatting sqref="G13">
    <cfRule type="expression" dxfId="325" priority="158">
      <formula>IF(SUM(G12:G14)&gt;5.4,TRUE,FALSE)</formula>
    </cfRule>
  </conditionalFormatting>
  <conditionalFormatting sqref="G14">
    <cfRule type="expression" dxfId="324" priority="157">
      <formula>IF(SUM(G12:G14)&gt;5.4,TRUE,FALSE)</formula>
    </cfRule>
  </conditionalFormatting>
  <conditionalFormatting sqref="G12">
    <cfRule type="expression" dxfId="323" priority="156">
      <formula>IF(SUM(G12:G14)&gt;5.4,TRUE,FALSE)</formula>
    </cfRule>
  </conditionalFormatting>
  <conditionalFormatting sqref="G18">
    <cfRule type="expression" dxfId="322" priority="155">
      <formula>IF(SUM(G17:G19)&gt;5.4,TRUE,FALSE)</formula>
    </cfRule>
  </conditionalFormatting>
  <conditionalFormatting sqref="G19">
    <cfRule type="expression" dxfId="321" priority="154">
      <formula>IF(SUM(G17:G19)&gt;5.4,TRUE,FALSE)</formula>
    </cfRule>
  </conditionalFormatting>
  <conditionalFormatting sqref="G17">
    <cfRule type="expression" dxfId="320" priority="153">
      <formula>IF(SUM(G17:G19)&gt;5.4,TRUE,FALSE)</formula>
    </cfRule>
  </conditionalFormatting>
  <conditionalFormatting sqref="G23">
    <cfRule type="expression" dxfId="319" priority="152">
      <formula>IF(SUM(G22:G24)&gt;5.4,TRUE,FALSE)</formula>
    </cfRule>
  </conditionalFormatting>
  <conditionalFormatting sqref="G24">
    <cfRule type="expression" dxfId="318" priority="151">
      <formula>IF(SUM(G22:G24)&gt;5.4,TRUE,FALSE)</formula>
    </cfRule>
  </conditionalFormatting>
  <conditionalFormatting sqref="G22">
    <cfRule type="expression" dxfId="317" priority="150">
      <formula>IF(SUM(G22:G24)&gt;5.4,TRUE,FALSE)</formula>
    </cfRule>
  </conditionalFormatting>
  <conditionalFormatting sqref="G28">
    <cfRule type="expression" dxfId="316" priority="149">
      <formula>IF(SUM(G27:G29)&gt;5.4,TRUE,FALSE)</formula>
    </cfRule>
  </conditionalFormatting>
  <conditionalFormatting sqref="G29">
    <cfRule type="expression" dxfId="315" priority="148">
      <formula>IF(SUM(G27:G29)&gt;5.4,TRUE,FALSE)</formula>
    </cfRule>
  </conditionalFormatting>
  <conditionalFormatting sqref="G27">
    <cfRule type="expression" dxfId="314" priority="147">
      <formula>IF(SUM(G27:G29)&gt;5.4,TRUE,FALSE)</formula>
    </cfRule>
  </conditionalFormatting>
  <conditionalFormatting sqref="G33">
    <cfRule type="expression" dxfId="313" priority="146">
      <formula>IF(SUM(G32:G34)&gt;5.4,TRUE,FALSE)</formula>
    </cfRule>
  </conditionalFormatting>
  <conditionalFormatting sqref="G34">
    <cfRule type="expression" dxfId="312" priority="145">
      <formula>IF(SUM(G32:G34)&gt;5.4,TRUE,FALSE)</formula>
    </cfRule>
  </conditionalFormatting>
  <conditionalFormatting sqref="G32">
    <cfRule type="expression" dxfId="311" priority="144">
      <formula>IF(SUM(G32:G34)&gt;5.4,TRUE,FALSE)</formula>
    </cfRule>
  </conditionalFormatting>
  <conditionalFormatting sqref="G38">
    <cfRule type="expression" dxfId="310" priority="143">
      <formula>IF(SUM(G37:G39)&gt;5.4,TRUE,FALSE)</formula>
    </cfRule>
  </conditionalFormatting>
  <conditionalFormatting sqref="G39">
    <cfRule type="expression" dxfId="309" priority="142">
      <formula>IF(SUM(G37:G39)&gt;5.4,TRUE,FALSE)</formula>
    </cfRule>
  </conditionalFormatting>
  <conditionalFormatting sqref="G37">
    <cfRule type="expression" dxfId="308" priority="141">
      <formula>IF(SUM(G37:G39)&gt;5.4,TRUE,FALSE)</formula>
    </cfRule>
  </conditionalFormatting>
  <conditionalFormatting sqref="G43">
    <cfRule type="expression" dxfId="307" priority="140">
      <formula>IF(SUM(G42:G44)&gt;5.4,TRUE,FALSE)</formula>
    </cfRule>
  </conditionalFormatting>
  <conditionalFormatting sqref="G44">
    <cfRule type="expression" dxfId="306" priority="139">
      <formula>IF(SUM(G42:G44)&gt;5.4,TRUE,FALSE)</formula>
    </cfRule>
  </conditionalFormatting>
  <conditionalFormatting sqref="G42">
    <cfRule type="expression" dxfId="305" priority="138">
      <formula>IF(SUM(G42:G44)&gt;5.4,TRUE,FALSE)</formula>
    </cfRule>
  </conditionalFormatting>
  <conditionalFormatting sqref="G48">
    <cfRule type="expression" dxfId="304" priority="137">
      <formula>IF(SUM(G47:G49)&gt;5.4,TRUE,FALSE)</formula>
    </cfRule>
  </conditionalFormatting>
  <conditionalFormatting sqref="G49">
    <cfRule type="expression" dxfId="303" priority="136">
      <formula>IF(SUM(G47:G49)&gt;5.4,TRUE,FALSE)</formula>
    </cfRule>
  </conditionalFormatting>
  <conditionalFormatting sqref="G47">
    <cfRule type="expression" dxfId="302" priority="135">
      <formula>IF(SUM(G47:G49)&gt;5.4,TRUE,FALSE)</formula>
    </cfRule>
  </conditionalFormatting>
  <conditionalFormatting sqref="G53">
    <cfRule type="expression" dxfId="301" priority="134">
      <formula>IF(SUM(G52:G54)&gt;5.4,TRUE,FALSE)</formula>
    </cfRule>
  </conditionalFormatting>
  <conditionalFormatting sqref="G54">
    <cfRule type="expression" dxfId="300" priority="133">
      <formula>IF(SUM(G52:G54)&gt;5.4,TRUE,FALSE)</formula>
    </cfRule>
  </conditionalFormatting>
  <conditionalFormatting sqref="G52">
    <cfRule type="expression" dxfId="299" priority="132">
      <formula>IF(SUM(G52:G54)&gt;5.4,TRUE,FALSE)</formula>
    </cfRule>
  </conditionalFormatting>
  <conditionalFormatting sqref="G58">
    <cfRule type="expression" dxfId="298" priority="131">
      <formula>IF(SUM(G57:G59)&gt;5.4,TRUE,FALSE)</formula>
    </cfRule>
  </conditionalFormatting>
  <conditionalFormatting sqref="G59">
    <cfRule type="expression" dxfId="297" priority="130">
      <formula>IF(SUM(G57:G59)&gt;5.4,TRUE,FALSE)</formula>
    </cfRule>
  </conditionalFormatting>
  <conditionalFormatting sqref="G57">
    <cfRule type="expression" dxfId="296" priority="129">
      <formula>IF(SUM(G57:G59)&gt;5.4,TRUE,FALSE)</formula>
    </cfRule>
  </conditionalFormatting>
  <conditionalFormatting sqref="G63">
    <cfRule type="expression" dxfId="295" priority="128">
      <formula>IF(SUM(G62:G64)&gt;5.4,TRUE,FALSE)</formula>
    </cfRule>
  </conditionalFormatting>
  <conditionalFormatting sqref="G64">
    <cfRule type="expression" dxfId="294" priority="127">
      <formula>IF(SUM(G62:G64)&gt;5.4,TRUE,FALSE)</formula>
    </cfRule>
  </conditionalFormatting>
  <conditionalFormatting sqref="G62">
    <cfRule type="expression" dxfId="293" priority="126">
      <formula>IF(SUM(G62:G64)&gt;5.4,TRUE,FALSE)</formula>
    </cfRule>
  </conditionalFormatting>
  <conditionalFormatting sqref="G68">
    <cfRule type="expression" dxfId="292" priority="125">
      <formula>IF(SUM(G67:G69)&gt;5.4,TRUE,FALSE)</formula>
    </cfRule>
  </conditionalFormatting>
  <conditionalFormatting sqref="G69">
    <cfRule type="expression" dxfId="291" priority="124">
      <formula>IF(SUM(G67:G69)&gt;5.4,TRUE,FALSE)</formula>
    </cfRule>
  </conditionalFormatting>
  <conditionalFormatting sqref="G67">
    <cfRule type="expression" dxfId="290" priority="123">
      <formula>IF(SUM(G67:G69)&gt;5.4,TRUE,FALSE)</formula>
    </cfRule>
  </conditionalFormatting>
  <conditionalFormatting sqref="G73">
    <cfRule type="expression" dxfId="289" priority="122">
      <formula>IF(SUM(G72:G74)&gt;5.4,TRUE,FALSE)</formula>
    </cfRule>
  </conditionalFormatting>
  <conditionalFormatting sqref="G74">
    <cfRule type="expression" dxfId="288" priority="121">
      <formula>IF(SUM(G72:G74)&gt;5.4,TRUE,FALSE)</formula>
    </cfRule>
  </conditionalFormatting>
  <conditionalFormatting sqref="G72">
    <cfRule type="expression" dxfId="287" priority="120">
      <formula>IF(SUM(G72:G74)&gt;5.4,TRUE,FALSE)</formula>
    </cfRule>
  </conditionalFormatting>
  <conditionalFormatting sqref="G78">
    <cfRule type="expression" dxfId="286" priority="119">
      <formula>IF(SUM(G77:G79)&gt;5.4,TRUE,FALSE)</formula>
    </cfRule>
  </conditionalFormatting>
  <conditionalFormatting sqref="G79">
    <cfRule type="expression" dxfId="285" priority="118">
      <formula>IF(SUM(G77:G79)&gt;5.4,TRUE,FALSE)</formula>
    </cfRule>
  </conditionalFormatting>
  <conditionalFormatting sqref="G77">
    <cfRule type="expression" dxfId="284" priority="117">
      <formula>IF(SUM(G77:G79)&gt;5.4,TRUE,FALSE)</formula>
    </cfRule>
  </conditionalFormatting>
  <conditionalFormatting sqref="G83">
    <cfRule type="expression" dxfId="283" priority="116">
      <formula>IF(SUM(G82:G84)&gt;5.4,TRUE,FALSE)</formula>
    </cfRule>
  </conditionalFormatting>
  <conditionalFormatting sqref="G84">
    <cfRule type="expression" dxfId="282" priority="115">
      <formula>IF(SUM(G82:G84)&gt;5.4,TRUE,FALSE)</formula>
    </cfRule>
  </conditionalFormatting>
  <conditionalFormatting sqref="G82">
    <cfRule type="expression" dxfId="281" priority="114">
      <formula>IF(SUM(G82:G84)&gt;5.4,TRUE,FALSE)</formula>
    </cfRule>
  </conditionalFormatting>
  <conditionalFormatting sqref="G88">
    <cfRule type="expression" dxfId="280" priority="113">
      <formula>IF(SUM(G87:G89)&gt;5.4,TRUE,FALSE)</formula>
    </cfRule>
  </conditionalFormatting>
  <conditionalFormatting sqref="G89">
    <cfRule type="expression" dxfId="279" priority="112">
      <formula>IF(SUM(G87:G89)&gt;5.4,TRUE,FALSE)</formula>
    </cfRule>
  </conditionalFormatting>
  <conditionalFormatting sqref="G87">
    <cfRule type="expression" dxfId="278" priority="111">
      <formula>IF(SUM(G87:G89)&gt;5.4,TRUE,FALSE)</formula>
    </cfRule>
  </conditionalFormatting>
  <conditionalFormatting sqref="G93">
    <cfRule type="expression" dxfId="277" priority="110">
      <formula>IF(SUM(G92:G94)&gt;5.4,TRUE,FALSE)</formula>
    </cfRule>
  </conditionalFormatting>
  <conditionalFormatting sqref="G94">
    <cfRule type="expression" dxfId="276" priority="109">
      <formula>IF(SUM(G92:G94)&gt;5.4,TRUE,FALSE)</formula>
    </cfRule>
  </conditionalFormatting>
  <conditionalFormatting sqref="G92">
    <cfRule type="expression" dxfId="275" priority="108">
      <formula>IF(SUM(G92:G94)&gt;5.4,TRUE,FALSE)</formula>
    </cfRule>
  </conditionalFormatting>
  <conditionalFormatting sqref="G98">
    <cfRule type="expression" dxfId="274" priority="107">
      <formula>IF(SUM(G97:G99)&gt;5.4,TRUE,FALSE)</formula>
    </cfRule>
  </conditionalFormatting>
  <conditionalFormatting sqref="G99">
    <cfRule type="expression" dxfId="273" priority="106">
      <formula>IF(SUM(G97:G99)&gt;5.4,TRUE,FALSE)</formula>
    </cfRule>
  </conditionalFormatting>
  <conditionalFormatting sqref="G97">
    <cfRule type="expression" dxfId="272" priority="105">
      <formula>IF(SUM(G97:G99)&gt;5.4,TRUE,FALSE)</formula>
    </cfRule>
  </conditionalFormatting>
  <conditionalFormatting sqref="G103">
    <cfRule type="expression" dxfId="271" priority="104">
      <formula>IF(SUM(G102:G104)&gt;5.4,TRUE,FALSE)</formula>
    </cfRule>
  </conditionalFormatting>
  <conditionalFormatting sqref="G104">
    <cfRule type="expression" dxfId="270" priority="103">
      <formula>IF(SUM(G102:G104)&gt;5.4,TRUE,FALSE)</formula>
    </cfRule>
  </conditionalFormatting>
  <conditionalFormatting sqref="G102">
    <cfRule type="expression" dxfId="269" priority="102">
      <formula>IF(SUM(G102:G104)&gt;5.4,TRUE,FALSE)</formula>
    </cfRule>
  </conditionalFormatting>
  <conditionalFormatting sqref="G108">
    <cfRule type="expression" dxfId="268" priority="101">
      <formula>IF(SUM(G107:G109)&gt;5.4,TRUE,FALSE)</formula>
    </cfRule>
  </conditionalFormatting>
  <conditionalFormatting sqref="G109">
    <cfRule type="expression" dxfId="267" priority="100">
      <formula>IF(SUM(G107:G109)&gt;5.4,TRUE,FALSE)</formula>
    </cfRule>
  </conditionalFormatting>
  <conditionalFormatting sqref="E11">
    <cfRule type="expression" dxfId="266" priority="96">
      <formula>IF(E11="",FALSE,IF(OR(LEFT(E11,LEN(E11)-1)=LEFT(E10,LEN(E10)-1),LEFT(E11,LEN(E11)-1)=LEFT(E9,LEN(E9)-1),LEFT(E11,LEN(E11)-1)=LEFT(E8,LEN(E8)-1),LEFT(E11,LEN(E11)-1)=LEFT(E7,LEN(E7)-1),LEFT(E11,1)=LEFT(E10,1)),TRUE,FALSE))</formula>
    </cfRule>
  </conditionalFormatting>
  <conditionalFormatting sqref="E8">
    <cfRule type="expression" dxfId="265" priority="99">
      <formula>IF(E8="",FALSE,IF(LEFT(E8,1)=LEFT(E7,1),TRUE,FALSE))</formula>
    </cfRule>
  </conditionalFormatting>
  <conditionalFormatting sqref="E9">
    <cfRule type="expression" dxfId="264" priority="98">
      <formula>IF(E9="",FALSE,IF(OR(LEFT(E9,1)=LEFT(E8,1),LEFT(E9,1)=LEFT(E7,1)),TRUE,FALSE))</formula>
    </cfRule>
  </conditionalFormatting>
  <conditionalFormatting sqref="E10">
    <cfRule type="expression" dxfId="263" priority="97">
      <formula>IF(E10="",FALSE,IF(OR(LEFT(E10,LEN(E10)-1)=LEFT(E9,LEN(E9)-1),LEFT(E10,LEN(E10)-1)=LEFT(E8,LEN(E8)-1),LEFT(E10,LEN(E10)-1)=LEFT(E7,LEN(E7)-1)),TRUE,FALSE))</formula>
    </cfRule>
  </conditionalFormatting>
  <conditionalFormatting sqref="E16">
    <cfRule type="expression" dxfId="262" priority="92">
      <formula>IF(E16="",FALSE,IF(OR(LEFT(E16,LEN(E16)-1)=LEFT(E15,LEN(E15)-1),LEFT(E16,LEN(E16)-1)=LEFT(E14,LEN(E14)-1),LEFT(E16,LEN(E16)-1)=LEFT(E13,LEN(E13)-1),LEFT(E16,LEN(E16)-1)=LEFT(E12,LEN(E12)-1),LEFT(E16,1)=LEFT(E15,1)),TRUE,FALSE))</formula>
    </cfRule>
  </conditionalFormatting>
  <conditionalFormatting sqref="E13">
    <cfRule type="expression" dxfId="261" priority="95">
      <formula>IF(E13="",FALSE,IF(LEFT(E13,1)=LEFT(E12,1),TRUE,FALSE))</formula>
    </cfRule>
  </conditionalFormatting>
  <conditionalFormatting sqref="E14">
    <cfRule type="expression" dxfId="260" priority="94">
      <formula>IF(E14="",FALSE,IF(OR(LEFT(E14,1)=LEFT(E13,1),LEFT(E14,1)=LEFT(E12,1)),TRUE,FALSE))</formula>
    </cfRule>
  </conditionalFormatting>
  <conditionalFormatting sqref="E15">
    <cfRule type="expression" dxfId="259" priority="93">
      <formula>IF(E15="",FALSE,IF(OR(LEFT(E15,LEN(E15)-1)=LEFT(E14,LEN(E14)-1),LEFT(E15,LEN(E15)-1)=LEFT(E13,LEN(E13)-1),LEFT(E15,LEN(E15)-1)=LEFT(E12,LEN(E12)-1)),TRUE,FALSE))</formula>
    </cfRule>
  </conditionalFormatting>
  <conditionalFormatting sqref="E21">
    <cfRule type="expression" dxfId="258" priority="88">
      <formula>IF(E21="",FALSE,IF(OR(LEFT(E21,LEN(E21)-1)=LEFT(E20,LEN(E20)-1),LEFT(E21,LEN(E21)-1)=LEFT(E19,LEN(E19)-1),LEFT(E21,LEN(E21)-1)=LEFT(E18,LEN(E18)-1),LEFT(E21,LEN(E21)-1)=LEFT(E17,LEN(E17)-1),LEFT(E21,1)=LEFT(E20,1)),TRUE,FALSE))</formula>
    </cfRule>
  </conditionalFormatting>
  <conditionalFormatting sqref="E18">
    <cfRule type="expression" dxfId="257" priority="91">
      <formula>IF(E18="",FALSE,IF(LEFT(E18,1)=LEFT(E17,1),TRUE,FALSE))</formula>
    </cfRule>
  </conditionalFormatting>
  <conditionalFormatting sqref="E19">
    <cfRule type="expression" dxfId="256" priority="90">
      <formula>IF(E19="",FALSE,IF(OR(LEFT(E19,1)=LEFT(E18,1),LEFT(E19,1)=LEFT(E17,1)),TRUE,FALSE))</formula>
    </cfRule>
  </conditionalFormatting>
  <conditionalFormatting sqref="E20">
    <cfRule type="expression" dxfId="255" priority="89">
      <formula>IF(E20="",FALSE,IF(OR(LEFT(E20,LEN(E20)-1)=LEFT(E19,LEN(E19)-1),LEFT(E20,LEN(E20)-1)=LEFT(E18,LEN(E18)-1),LEFT(E20,LEN(E20)-1)=LEFT(E17,LEN(E17)-1)),TRUE,FALSE))</formula>
    </cfRule>
  </conditionalFormatting>
  <conditionalFormatting sqref="E26">
    <cfRule type="expression" dxfId="254" priority="84">
      <formula>IF(E26="",FALSE,IF(OR(LEFT(E26,LEN(E26)-1)=LEFT(E25,LEN(E25)-1),LEFT(E26,LEN(E26)-1)=LEFT(E24,LEN(E24)-1),LEFT(E26,LEN(E26)-1)=LEFT(E23,LEN(E23)-1),LEFT(E26,LEN(E26)-1)=LEFT(E22,LEN(E22)-1),LEFT(E26,1)=LEFT(E25,1)),TRUE,FALSE))</formula>
    </cfRule>
  </conditionalFormatting>
  <conditionalFormatting sqref="E23">
    <cfRule type="expression" dxfId="253" priority="87">
      <formula>IF(E23="",FALSE,IF(LEFT(E23,1)=LEFT(E22,1),TRUE,FALSE))</formula>
    </cfRule>
  </conditionalFormatting>
  <conditionalFormatting sqref="E24">
    <cfRule type="expression" dxfId="252" priority="86">
      <formula>IF(E24="",FALSE,IF(OR(LEFT(E24,1)=LEFT(E23,1),LEFT(E24,1)=LEFT(E22,1)),TRUE,FALSE))</formula>
    </cfRule>
  </conditionalFormatting>
  <conditionalFormatting sqref="E25">
    <cfRule type="expression" dxfId="251" priority="85">
      <formula>IF(E25="",FALSE,IF(OR(LEFT(E25,LEN(E25)-1)=LEFT(E24,LEN(E24)-1),LEFT(E25,LEN(E25)-1)=LEFT(E23,LEN(E23)-1),LEFT(E25,LEN(E25)-1)=LEFT(E22,LEN(E22)-1)),TRUE,FALSE))</formula>
    </cfRule>
  </conditionalFormatting>
  <conditionalFormatting sqref="E31">
    <cfRule type="expression" dxfId="250" priority="80">
      <formula>IF(E31="",FALSE,IF(OR(LEFT(E31,LEN(E31)-1)=LEFT(E30,LEN(E30)-1),LEFT(E31,LEN(E31)-1)=LEFT(E29,LEN(E29)-1),LEFT(E31,LEN(E31)-1)=LEFT(E28,LEN(E28)-1),LEFT(E31,LEN(E31)-1)=LEFT(E27,LEN(E27)-1),LEFT(E31,1)=LEFT(E30,1)),TRUE,FALSE))</formula>
    </cfRule>
  </conditionalFormatting>
  <conditionalFormatting sqref="E28">
    <cfRule type="expression" dxfId="249" priority="83">
      <formula>IF(E28="",FALSE,IF(LEFT(E28,1)=LEFT(E27,1),TRUE,FALSE))</formula>
    </cfRule>
  </conditionalFormatting>
  <conditionalFormatting sqref="E29">
    <cfRule type="expression" dxfId="248" priority="82">
      <formula>IF(E29="",FALSE,IF(OR(LEFT(E29,1)=LEFT(E28,1),LEFT(E29,1)=LEFT(E27,1)),TRUE,FALSE))</formula>
    </cfRule>
  </conditionalFormatting>
  <conditionalFormatting sqref="E30">
    <cfRule type="expression" dxfId="247" priority="81">
      <formula>IF(E30="",FALSE,IF(OR(LEFT(E30,LEN(E30)-1)=LEFT(E29,LEN(E29)-1),LEFT(E30,LEN(E30)-1)=LEFT(E28,LEN(E28)-1),LEFT(E30,LEN(E30)-1)=LEFT(E27,LEN(E27)-1)),TRUE,FALSE))</formula>
    </cfRule>
  </conditionalFormatting>
  <conditionalFormatting sqref="E36">
    <cfRule type="expression" dxfId="246" priority="76">
      <formula>IF(E36="",FALSE,IF(OR(LEFT(E36,LEN(E36)-1)=LEFT(E35,LEN(E35)-1),LEFT(E36,LEN(E36)-1)=LEFT(E34,LEN(E34)-1),LEFT(E36,LEN(E36)-1)=LEFT(E33,LEN(E33)-1),LEFT(E36,LEN(E36)-1)=LEFT(E32,LEN(E32)-1),LEFT(E36,1)=LEFT(E35,1)),TRUE,FALSE))</formula>
    </cfRule>
  </conditionalFormatting>
  <conditionalFormatting sqref="E33">
    <cfRule type="expression" dxfId="245" priority="79">
      <formula>IF(E33="",FALSE,IF(LEFT(E33,1)=LEFT(E32,1),TRUE,FALSE))</formula>
    </cfRule>
  </conditionalFormatting>
  <conditionalFormatting sqref="E34">
    <cfRule type="expression" dxfId="244" priority="78">
      <formula>IF(E34="",FALSE,IF(OR(LEFT(E34,1)=LEFT(E33,1),LEFT(E34,1)=LEFT(E32,1)),TRUE,FALSE))</formula>
    </cfRule>
  </conditionalFormatting>
  <conditionalFormatting sqref="E35">
    <cfRule type="expression" dxfId="243" priority="77">
      <formula>IF(E35="",FALSE,IF(OR(LEFT(E35,LEN(E35)-1)=LEFT(E34,LEN(E34)-1),LEFT(E35,LEN(E35)-1)=LEFT(E33,LEN(E33)-1),LEFT(E35,LEN(E35)-1)=LEFT(E32,LEN(E32)-1)),TRUE,FALSE))</formula>
    </cfRule>
  </conditionalFormatting>
  <conditionalFormatting sqref="E41">
    <cfRule type="expression" dxfId="242" priority="72">
      <formula>IF(E41="",FALSE,IF(OR(LEFT(E41,LEN(E41)-1)=LEFT(E40,LEN(E40)-1),LEFT(E41,LEN(E41)-1)=LEFT(E39,LEN(E39)-1),LEFT(E41,LEN(E41)-1)=LEFT(E38,LEN(E38)-1),LEFT(E41,LEN(E41)-1)=LEFT(E37,LEN(E37)-1),LEFT(E41,1)=LEFT(E40,1)),TRUE,FALSE))</formula>
    </cfRule>
  </conditionalFormatting>
  <conditionalFormatting sqref="E38">
    <cfRule type="expression" dxfId="241" priority="75">
      <formula>IF(E38="",FALSE,IF(LEFT(E38,1)=LEFT(E37,1),TRUE,FALSE))</formula>
    </cfRule>
  </conditionalFormatting>
  <conditionalFormatting sqref="E39">
    <cfRule type="expression" dxfId="240" priority="74">
      <formula>IF(E39="",FALSE,IF(OR(LEFT(E39,1)=LEFT(E38,1),LEFT(E39,1)=LEFT(E37,1)),TRUE,FALSE))</formula>
    </cfRule>
  </conditionalFormatting>
  <conditionalFormatting sqref="E40">
    <cfRule type="expression" dxfId="239" priority="73">
      <formula>IF(E40="",FALSE,IF(OR(LEFT(E40,LEN(E40)-1)=LEFT(E39,LEN(E39)-1),LEFT(E40,LEN(E40)-1)=LEFT(E38,LEN(E38)-1),LEFT(E40,LEN(E40)-1)=LEFT(E37,LEN(E37)-1)),TRUE,FALSE))</formula>
    </cfRule>
  </conditionalFormatting>
  <conditionalFormatting sqref="E46">
    <cfRule type="expression" dxfId="238" priority="68">
      <formula>IF(E46="",FALSE,IF(OR(LEFT(E46,LEN(E46)-1)=LEFT(E45,LEN(E45)-1),LEFT(E46,LEN(E46)-1)=LEFT(E44,LEN(E44)-1),LEFT(E46,LEN(E46)-1)=LEFT(E43,LEN(E43)-1),LEFT(E46,LEN(E46)-1)=LEFT(E42,LEN(E42)-1),LEFT(E46,1)=LEFT(E45,1)),TRUE,FALSE))</formula>
    </cfRule>
  </conditionalFormatting>
  <conditionalFormatting sqref="E43">
    <cfRule type="expression" dxfId="237" priority="71">
      <formula>IF(E43="",FALSE,IF(LEFT(E43,1)=LEFT(E42,1),TRUE,FALSE))</formula>
    </cfRule>
  </conditionalFormatting>
  <conditionalFormatting sqref="E44">
    <cfRule type="expression" dxfId="236" priority="70">
      <formula>IF(E44="",FALSE,IF(OR(LEFT(E44,1)=LEFT(E43,1),LEFT(E44,1)=LEFT(E42,1)),TRUE,FALSE))</formula>
    </cfRule>
  </conditionalFormatting>
  <conditionalFormatting sqref="E45">
    <cfRule type="expression" dxfId="235" priority="69">
      <formula>IF(E45="",FALSE,IF(OR(LEFT(E45,LEN(E45)-1)=LEFT(E44,LEN(E44)-1),LEFT(E45,LEN(E45)-1)=LEFT(E43,LEN(E43)-1),LEFT(E45,LEN(E45)-1)=LEFT(E42,LEN(E42)-1)),TRUE,FALSE))</formula>
    </cfRule>
  </conditionalFormatting>
  <conditionalFormatting sqref="E51">
    <cfRule type="expression" dxfId="234" priority="64">
      <formula>IF(E51="",FALSE,IF(OR(LEFT(E51,LEN(E51)-1)=LEFT(E50,LEN(E50)-1),LEFT(E51,LEN(E51)-1)=LEFT(E49,LEN(E49)-1),LEFT(E51,LEN(E51)-1)=LEFT(E48,LEN(E48)-1),LEFT(E51,LEN(E51)-1)=LEFT(E47,LEN(E47)-1),LEFT(E51,1)=LEFT(E50,1)),TRUE,FALSE))</formula>
    </cfRule>
  </conditionalFormatting>
  <conditionalFormatting sqref="E48">
    <cfRule type="expression" dxfId="233" priority="67">
      <formula>IF(E48="",FALSE,IF(LEFT(E48,1)=LEFT(E47,1),TRUE,FALSE))</formula>
    </cfRule>
  </conditionalFormatting>
  <conditionalFormatting sqref="E49">
    <cfRule type="expression" dxfId="232" priority="66">
      <formula>IF(E49="",FALSE,IF(OR(LEFT(E49,1)=LEFT(E48,1),LEFT(E49,1)=LEFT(E47,1)),TRUE,FALSE))</formula>
    </cfRule>
  </conditionalFormatting>
  <conditionalFormatting sqref="E50">
    <cfRule type="expression" dxfId="231" priority="65">
      <formula>IF(E50="",FALSE,IF(OR(LEFT(E50,LEN(E50)-1)=LEFT(E49,LEN(E49)-1),LEFT(E50,LEN(E50)-1)=LEFT(E48,LEN(E48)-1),LEFT(E50,LEN(E50)-1)=LEFT(E47,LEN(E47)-1)),TRUE,FALSE))</formula>
    </cfRule>
  </conditionalFormatting>
  <conditionalFormatting sqref="E56">
    <cfRule type="expression" dxfId="230" priority="60">
      <formula>IF(E56="",FALSE,IF(OR(LEFT(E56,LEN(E56)-1)=LEFT(E55,LEN(E55)-1),LEFT(E56,LEN(E56)-1)=LEFT(E54,LEN(E54)-1),LEFT(E56,LEN(E56)-1)=LEFT(E53,LEN(E53)-1),LEFT(E56,LEN(E56)-1)=LEFT(E52,LEN(E52)-1),LEFT(E56,1)=LEFT(E55,1)),TRUE,FALSE))</formula>
    </cfRule>
  </conditionalFormatting>
  <conditionalFormatting sqref="E53">
    <cfRule type="expression" dxfId="229" priority="63">
      <formula>IF(E53="",FALSE,IF(LEFT(E53,1)=LEFT(E52,1),TRUE,FALSE))</formula>
    </cfRule>
  </conditionalFormatting>
  <conditionalFormatting sqref="E54">
    <cfRule type="expression" dxfId="228" priority="62">
      <formula>IF(E54="",FALSE,IF(OR(LEFT(E54,1)=LEFT(E53,1),LEFT(E54,1)=LEFT(E52,1)),TRUE,FALSE))</formula>
    </cfRule>
  </conditionalFormatting>
  <conditionalFormatting sqref="E55">
    <cfRule type="expression" dxfId="227" priority="61">
      <formula>IF(E55="",FALSE,IF(OR(LEFT(E55,LEN(E55)-1)=LEFT(E54,LEN(E54)-1),LEFT(E55,LEN(E55)-1)=LEFT(E53,LEN(E53)-1),LEFT(E55,LEN(E55)-1)=LEFT(E52,LEN(E52)-1)),TRUE,FALSE))</formula>
    </cfRule>
  </conditionalFormatting>
  <conditionalFormatting sqref="E61">
    <cfRule type="expression" dxfId="226" priority="56">
      <formula>IF(E61="",FALSE,IF(OR(LEFT(E61,LEN(E61)-1)=LEFT(E60,LEN(E60)-1),LEFT(E61,LEN(E61)-1)=LEFT(E59,LEN(E59)-1),LEFT(E61,LEN(E61)-1)=LEFT(E58,LEN(E58)-1),LEFT(E61,LEN(E61)-1)=LEFT(E57,LEN(E57)-1),LEFT(E61,1)=LEFT(E60,1)),TRUE,FALSE))</formula>
    </cfRule>
  </conditionalFormatting>
  <conditionalFormatting sqref="E58">
    <cfRule type="expression" dxfId="225" priority="59">
      <formula>IF(E58="",FALSE,IF(LEFT(E58,1)=LEFT(E57,1),TRUE,FALSE))</formula>
    </cfRule>
  </conditionalFormatting>
  <conditionalFormatting sqref="E59">
    <cfRule type="expression" dxfId="224" priority="58">
      <formula>IF(E59="",FALSE,IF(OR(LEFT(E59,1)=LEFT(E58,1),LEFT(E59,1)=LEFT(E57,1)),TRUE,FALSE))</formula>
    </cfRule>
  </conditionalFormatting>
  <conditionalFormatting sqref="E60">
    <cfRule type="expression" dxfId="223" priority="57">
      <formula>IF(E60="",FALSE,IF(OR(LEFT(E60,LEN(E60)-1)=LEFT(E59,LEN(E59)-1),LEFT(E60,LEN(E60)-1)=LEFT(E58,LEN(E58)-1),LEFT(E60,LEN(E60)-1)=LEFT(E57,LEN(E57)-1)),TRUE,FALSE))</formula>
    </cfRule>
  </conditionalFormatting>
  <conditionalFormatting sqref="E66">
    <cfRule type="expression" dxfId="222" priority="52">
      <formula>IF(E66="",FALSE,IF(OR(LEFT(E66,LEN(E66)-1)=LEFT(E65,LEN(E65)-1),LEFT(E66,LEN(E66)-1)=LEFT(E64,LEN(E64)-1),LEFT(E66,LEN(E66)-1)=LEFT(E63,LEN(E63)-1),LEFT(E66,LEN(E66)-1)=LEFT(E62,LEN(E62)-1),LEFT(E66,1)=LEFT(E65,1)),TRUE,FALSE))</formula>
    </cfRule>
  </conditionalFormatting>
  <conditionalFormatting sqref="E63">
    <cfRule type="expression" dxfId="221" priority="55">
      <formula>IF(E63="",FALSE,IF(LEFT(E63,1)=LEFT(E62,1),TRUE,FALSE))</formula>
    </cfRule>
  </conditionalFormatting>
  <conditionalFormatting sqref="E64">
    <cfRule type="expression" dxfId="220" priority="54">
      <formula>IF(E64="",FALSE,IF(OR(LEFT(E64,1)=LEFT(E63,1),LEFT(E64,1)=LEFT(E62,1)),TRUE,FALSE))</formula>
    </cfRule>
  </conditionalFormatting>
  <conditionalFormatting sqref="E65">
    <cfRule type="expression" dxfId="219" priority="53">
      <formula>IF(E65="",FALSE,IF(OR(LEFT(E65,LEN(E65)-1)=LEFT(E64,LEN(E64)-1),LEFT(E65,LEN(E65)-1)=LEFT(E63,LEN(E63)-1),LEFT(E65,LEN(E65)-1)=LEFT(E62,LEN(E62)-1)),TRUE,FALSE))</formula>
    </cfRule>
  </conditionalFormatting>
  <conditionalFormatting sqref="E71">
    <cfRule type="expression" dxfId="218" priority="48">
      <formula>IF(E71="",FALSE,IF(OR(LEFT(E71,LEN(E71)-1)=LEFT(E70,LEN(E70)-1),LEFT(E71,LEN(E71)-1)=LEFT(E69,LEN(E69)-1),LEFT(E71,LEN(E71)-1)=LEFT(E68,LEN(E68)-1),LEFT(E71,LEN(E71)-1)=LEFT(E67,LEN(E67)-1),LEFT(E71,1)=LEFT(E70,1)),TRUE,FALSE))</formula>
    </cfRule>
  </conditionalFormatting>
  <conditionalFormatting sqref="E68">
    <cfRule type="expression" dxfId="217" priority="51">
      <formula>IF(E68="",FALSE,IF(LEFT(E68,1)=LEFT(E67,1),TRUE,FALSE))</formula>
    </cfRule>
  </conditionalFormatting>
  <conditionalFormatting sqref="E69">
    <cfRule type="expression" dxfId="216" priority="50">
      <formula>IF(E69="",FALSE,IF(OR(LEFT(E69,1)=LEFT(E68,1),LEFT(E69,1)=LEFT(E67,1)),TRUE,FALSE))</formula>
    </cfRule>
  </conditionalFormatting>
  <conditionalFormatting sqref="E70">
    <cfRule type="expression" dxfId="215" priority="49">
      <formula>IF(E70="",FALSE,IF(OR(LEFT(E70,LEN(E70)-1)=LEFT(E69,LEN(E69)-1),LEFT(E70,LEN(E70)-1)=LEFT(E68,LEN(E68)-1),LEFT(E70,LEN(E70)-1)=LEFT(E67,LEN(E67)-1)),TRUE,FALSE))</formula>
    </cfRule>
  </conditionalFormatting>
  <conditionalFormatting sqref="E76">
    <cfRule type="expression" dxfId="214" priority="44">
      <formula>IF(E76="",FALSE,IF(OR(LEFT(E76,LEN(E76)-1)=LEFT(E75,LEN(E75)-1),LEFT(E76,LEN(E76)-1)=LEFT(E74,LEN(E74)-1),LEFT(E76,LEN(E76)-1)=LEFT(E73,LEN(E73)-1),LEFT(E76,LEN(E76)-1)=LEFT(E72,LEN(E72)-1),LEFT(E76,1)=LEFT(E75,1)),TRUE,FALSE))</formula>
    </cfRule>
  </conditionalFormatting>
  <conditionalFormatting sqref="E73">
    <cfRule type="expression" dxfId="213" priority="47">
      <formula>IF(E73="",FALSE,IF(LEFT(E73,1)=LEFT(E72,1),TRUE,FALSE))</formula>
    </cfRule>
  </conditionalFormatting>
  <conditionalFormatting sqref="E74">
    <cfRule type="expression" dxfId="212" priority="46">
      <formula>IF(E74="",FALSE,IF(OR(LEFT(E74,1)=LEFT(E73,1),LEFT(E74,1)=LEFT(E72,1)),TRUE,FALSE))</formula>
    </cfRule>
  </conditionalFormatting>
  <conditionalFormatting sqref="E75">
    <cfRule type="expression" dxfId="211" priority="45">
      <formula>IF(E75="",FALSE,IF(OR(LEFT(E75,LEN(E75)-1)=LEFT(E74,LEN(E74)-1),LEFT(E75,LEN(E75)-1)=LEFT(E73,LEN(E73)-1),LEFT(E75,LEN(E75)-1)=LEFT(E72,LEN(E72)-1)),TRUE,FALSE))</formula>
    </cfRule>
  </conditionalFormatting>
  <conditionalFormatting sqref="E81">
    <cfRule type="expression" dxfId="210" priority="40">
      <formula>IF(E81="",FALSE,IF(OR(LEFT(E81,LEN(E81)-1)=LEFT(E80,LEN(E80)-1),LEFT(E81,LEN(E81)-1)=LEFT(E79,LEN(E79)-1),LEFT(E81,LEN(E81)-1)=LEFT(E78,LEN(E78)-1),LEFT(E81,LEN(E81)-1)=LEFT(E77,LEN(E77)-1),LEFT(E81,1)=LEFT(E80,1)),TRUE,FALSE))</formula>
    </cfRule>
  </conditionalFormatting>
  <conditionalFormatting sqref="E78">
    <cfRule type="expression" dxfId="209" priority="43">
      <formula>IF(E78="",FALSE,IF(LEFT(E78,1)=LEFT(E77,1),TRUE,FALSE))</formula>
    </cfRule>
  </conditionalFormatting>
  <conditionalFormatting sqref="E79">
    <cfRule type="expression" dxfId="208" priority="42">
      <formula>IF(E79="",FALSE,IF(OR(LEFT(E79,1)=LEFT(E78,1),LEFT(E79,1)=LEFT(E77,1)),TRUE,FALSE))</formula>
    </cfRule>
  </conditionalFormatting>
  <conditionalFormatting sqref="E80">
    <cfRule type="expression" dxfId="207" priority="41">
      <formula>IF(E80="",FALSE,IF(OR(LEFT(E80,LEN(E80)-1)=LEFT(E79,LEN(E79)-1),LEFT(E80,LEN(E80)-1)=LEFT(E78,LEN(E78)-1),LEFT(E80,LEN(E80)-1)=LEFT(E77,LEN(E77)-1)),TRUE,FALSE))</formula>
    </cfRule>
  </conditionalFormatting>
  <conditionalFormatting sqref="E86">
    <cfRule type="expression" dxfId="206" priority="36">
      <formula>IF(E86="",FALSE,IF(OR(LEFT(E86,LEN(E86)-1)=LEFT(E85,LEN(E85)-1),LEFT(E86,LEN(E86)-1)=LEFT(E84,LEN(E84)-1),LEFT(E86,LEN(E86)-1)=LEFT(E83,LEN(E83)-1),LEFT(E86,LEN(E86)-1)=LEFT(E82,LEN(E82)-1),LEFT(E86,1)=LEFT(E85,1)),TRUE,FALSE))</formula>
    </cfRule>
  </conditionalFormatting>
  <conditionalFormatting sqref="E83">
    <cfRule type="expression" dxfId="205" priority="39">
      <formula>IF(E83="",FALSE,IF(LEFT(E83,1)=LEFT(E82,1),TRUE,FALSE))</formula>
    </cfRule>
  </conditionalFormatting>
  <conditionalFormatting sqref="E84">
    <cfRule type="expression" dxfId="204" priority="38">
      <formula>IF(E84="",FALSE,IF(OR(LEFT(E84,1)=LEFT(E83,1),LEFT(E84,1)=LEFT(E82,1)),TRUE,FALSE))</formula>
    </cfRule>
  </conditionalFormatting>
  <conditionalFormatting sqref="E85">
    <cfRule type="expression" dxfId="203" priority="37">
      <formula>IF(E85="",FALSE,IF(OR(LEFT(E85,LEN(E85)-1)=LEFT(E84,LEN(E84)-1),LEFT(E85,LEN(E85)-1)=LEFT(E83,LEN(E83)-1),LEFT(E85,LEN(E85)-1)=LEFT(E82,LEN(E82)-1)),TRUE,FALSE))</formula>
    </cfRule>
  </conditionalFormatting>
  <conditionalFormatting sqref="E91">
    <cfRule type="expression" dxfId="202" priority="32">
      <formula>IF(E91="",FALSE,IF(OR(LEFT(E91,LEN(E91)-1)=LEFT(E90,LEN(E90)-1),LEFT(E91,LEN(E91)-1)=LEFT(E89,LEN(E89)-1),LEFT(E91,LEN(E91)-1)=LEFT(E88,LEN(E88)-1),LEFT(E91,LEN(E91)-1)=LEFT(E87,LEN(E87)-1),LEFT(E91,1)=LEFT(E90,1)),TRUE,FALSE))</formula>
    </cfRule>
  </conditionalFormatting>
  <conditionalFormatting sqref="E88">
    <cfRule type="expression" dxfId="201" priority="35">
      <formula>IF(E88="",FALSE,IF(LEFT(E88,1)=LEFT(E87,1),TRUE,FALSE))</formula>
    </cfRule>
  </conditionalFormatting>
  <conditionalFormatting sqref="E89">
    <cfRule type="expression" dxfId="200" priority="34">
      <formula>IF(E89="",FALSE,IF(OR(LEFT(E89,1)=LEFT(E88,1),LEFT(E89,1)=LEFT(E87,1)),TRUE,FALSE))</formula>
    </cfRule>
  </conditionalFormatting>
  <conditionalFormatting sqref="E90">
    <cfRule type="expression" dxfId="199" priority="33">
      <formula>IF(E90="",FALSE,IF(OR(LEFT(E90,LEN(E90)-1)=LEFT(E89,LEN(E89)-1),LEFT(E90,LEN(E90)-1)=LEFT(E88,LEN(E88)-1),LEFT(E90,LEN(E90)-1)=LEFT(E87,LEN(E87)-1)),TRUE,FALSE))</formula>
    </cfRule>
  </conditionalFormatting>
  <conditionalFormatting sqref="E96">
    <cfRule type="expression" dxfId="198" priority="28">
      <formula>IF(E96="",FALSE,IF(OR(LEFT(E96,LEN(E96)-1)=LEFT(E95,LEN(E95)-1),LEFT(E96,LEN(E96)-1)=LEFT(E94,LEN(E94)-1),LEFT(E96,LEN(E96)-1)=LEFT(E93,LEN(E93)-1),LEFT(E96,LEN(E96)-1)=LEFT(E92,LEN(E92)-1),LEFT(E96,1)=LEFT(E95,1)),TRUE,FALSE))</formula>
    </cfRule>
  </conditionalFormatting>
  <conditionalFormatting sqref="E93">
    <cfRule type="expression" dxfId="197" priority="31">
      <formula>IF(E93="",FALSE,IF(LEFT(E93,1)=LEFT(E92,1),TRUE,FALSE))</formula>
    </cfRule>
  </conditionalFormatting>
  <conditionalFormatting sqref="E94">
    <cfRule type="expression" dxfId="196" priority="30">
      <formula>IF(E94="",FALSE,IF(OR(LEFT(E94,1)=LEFT(E93,1),LEFT(E94,1)=LEFT(E92,1)),TRUE,FALSE))</formula>
    </cfRule>
  </conditionalFormatting>
  <conditionalFormatting sqref="E95">
    <cfRule type="expression" dxfId="195" priority="29">
      <formula>IF(E95="",FALSE,IF(OR(LEFT(E95,LEN(E95)-1)=LEFT(E94,LEN(E94)-1),LEFT(E95,LEN(E95)-1)=LEFT(E93,LEN(E93)-1),LEFT(E95,LEN(E95)-1)=LEFT(E92,LEN(E92)-1)),TRUE,FALSE))</formula>
    </cfRule>
  </conditionalFormatting>
  <conditionalFormatting sqref="E101">
    <cfRule type="expression" dxfId="194" priority="24">
      <formula>IF(E101="",FALSE,IF(OR(LEFT(E101,LEN(E101)-1)=LEFT(E100,LEN(E100)-1),LEFT(E101,LEN(E101)-1)=LEFT(E99,LEN(E99)-1),LEFT(E101,LEN(E101)-1)=LEFT(E98,LEN(E98)-1),LEFT(E101,LEN(E101)-1)=LEFT(E97,LEN(E97)-1),LEFT(E101,1)=LEFT(E100,1)),TRUE,FALSE))</formula>
    </cfRule>
  </conditionalFormatting>
  <conditionalFormatting sqref="E98">
    <cfRule type="expression" dxfId="193" priority="27">
      <formula>IF(E98="",FALSE,IF(LEFT(E98,1)=LEFT(E97,1),TRUE,FALSE))</formula>
    </cfRule>
  </conditionalFormatting>
  <conditionalFormatting sqref="E99">
    <cfRule type="expression" dxfId="192" priority="26">
      <formula>IF(E99="",FALSE,IF(OR(LEFT(E99,1)=LEFT(E98,1),LEFT(E99,1)=LEFT(E97,1)),TRUE,FALSE))</formula>
    </cfRule>
  </conditionalFormatting>
  <conditionalFormatting sqref="E100">
    <cfRule type="expression" dxfId="191" priority="25">
      <formula>IF(E100="",FALSE,IF(OR(LEFT(E100,LEN(E100)-1)=LEFT(E99,LEN(E99)-1),LEFT(E100,LEN(E100)-1)=LEFT(E98,LEN(E98)-1),LEFT(E100,LEN(E100)-1)=LEFT(E97,LEN(E97)-1)),TRUE,FALSE))</formula>
    </cfRule>
  </conditionalFormatting>
  <conditionalFormatting sqref="E106">
    <cfRule type="expression" dxfId="190" priority="20">
      <formula>IF(E106="",FALSE,IF(OR(LEFT(E106,LEN(E106)-1)=LEFT(E105,LEN(E105)-1),LEFT(E106,LEN(E106)-1)=LEFT(E104,LEN(E104)-1),LEFT(E106,LEN(E106)-1)=LEFT(E103,LEN(E103)-1),LEFT(E106,LEN(E106)-1)=LEFT(E102,LEN(E102)-1),LEFT(E106,1)=LEFT(E105,1)),TRUE,FALSE))</formula>
    </cfRule>
  </conditionalFormatting>
  <conditionalFormatting sqref="E103">
    <cfRule type="expression" dxfId="189" priority="23">
      <formula>IF(E103="",FALSE,IF(LEFT(E103,1)=LEFT(E102,1),TRUE,FALSE))</formula>
    </cfRule>
  </conditionalFormatting>
  <conditionalFormatting sqref="E104">
    <cfRule type="expression" dxfId="188" priority="22">
      <formula>IF(E104="",FALSE,IF(OR(LEFT(E104,1)=LEFT(E103,1),LEFT(E104,1)=LEFT(E102,1)),TRUE,FALSE))</formula>
    </cfRule>
  </conditionalFormatting>
  <conditionalFormatting sqref="E105">
    <cfRule type="expression" dxfId="187" priority="21">
      <formula>IF(E105="",FALSE,IF(OR(LEFT(E105,LEN(E105)-1)=LEFT(E104,LEN(E104)-1),LEFT(E105,LEN(E105)-1)=LEFT(E103,LEN(E103)-1),LEFT(E105,LEN(E105)-1)=LEFT(E102,LEN(E102)-1)),TRUE,FALSE))</formula>
    </cfRule>
  </conditionalFormatting>
  <conditionalFormatting sqref="E111">
    <cfRule type="expression" dxfId="186" priority="16">
      <formula>IF(E111="",FALSE,IF(OR(LEFT(E111,LEN(E111)-1)=LEFT(E110,LEN(E110)-1),LEFT(E111,LEN(E111)-1)=LEFT(E109,LEN(E109)-1),LEFT(E111,LEN(E111)-1)=LEFT(E108,LEN(E108)-1),LEFT(E111,LEN(E111)-1)=LEFT(E107,LEN(E107)-1),LEFT(E111,1)=LEFT(E110,1)),TRUE,FALSE))</formula>
    </cfRule>
  </conditionalFormatting>
  <conditionalFormatting sqref="E108">
    <cfRule type="expression" dxfId="185" priority="19">
      <formula>IF(E108="",FALSE,IF(LEFT(E108,1)=LEFT(E107,1),TRUE,FALSE))</formula>
    </cfRule>
  </conditionalFormatting>
  <conditionalFormatting sqref="E109">
    <cfRule type="expression" dxfId="184" priority="18">
      <formula>IF(E109="",FALSE,IF(OR(LEFT(E109,1)=LEFT(E108,1),LEFT(E109,1)=LEFT(E107,1)),TRUE,FALSE))</formula>
    </cfRule>
  </conditionalFormatting>
  <conditionalFormatting sqref="E110">
    <cfRule type="expression" dxfId="183" priority="17">
      <formula>IF(E110="",FALSE,IF(OR(LEFT(E110,LEN(E110)-1)=LEFT(E109,LEN(E109)-1),LEFT(E110,LEN(E110)-1)=LEFT(E108,LEN(E108)-1),LEFT(E110,LEN(E110)-1)=LEFT(E107,LEN(E107)-1)),TRUE,FALSE))</formula>
    </cfRule>
  </conditionalFormatting>
  <conditionalFormatting sqref="E116">
    <cfRule type="expression" dxfId="182" priority="12">
      <formula>IF(E116="",FALSE,IF(OR(LEFT(E116,LEN(E116)-1)=LEFT(E115,LEN(E115)-1),LEFT(E116,LEN(E116)-1)=LEFT(E114,LEN(E114)-1),LEFT(E116,LEN(E116)-1)=LEFT(E113,LEN(E113)-1),LEFT(E116,LEN(E116)-1)=LEFT(E112,LEN(E112)-1),LEFT(E116,1)=LEFT(E115,1)),TRUE,FALSE))</formula>
    </cfRule>
  </conditionalFormatting>
  <conditionalFormatting sqref="E113">
    <cfRule type="expression" dxfId="181" priority="15">
      <formula>IF(E113="",FALSE,IF(LEFT(E113,1)=LEFT(E112,1),TRUE,FALSE))</formula>
    </cfRule>
  </conditionalFormatting>
  <conditionalFormatting sqref="E114">
    <cfRule type="expression" dxfId="180" priority="14">
      <formula>IF(E114="",FALSE,IF(OR(LEFT(E114,1)=LEFT(E113,1),LEFT(E114,1)=LEFT(E112,1)),TRUE,FALSE))</formula>
    </cfRule>
  </conditionalFormatting>
  <conditionalFormatting sqref="E115">
    <cfRule type="expression" dxfId="179" priority="13">
      <formula>IF(E115="",FALSE,IF(OR(LEFT(E115,LEN(E115)-1)=LEFT(E114,LEN(E114)-1),LEFT(E115,LEN(E115)-1)=LEFT(E113,LEN(E113)-1),LEFT(E115,LEN(E115)-1)=LEFT(E112,LEN(E112)-1)),TRUE,FALSE))</formula>
    </cfRule>
  </conditionalFormatting>
  <conditionalFormatting sqref="E121">
    <cfRule type="expression" dxfId="178" priority="8">
      <formula>IF(E121="",FALSE,IF(OR(LEFT(E121,LEN(E121)-1)=LEFT(E120,LEN(E120)-1),LEFT(E121,LEN(E121)-1)=LEFT(E119,LEN(E119)-1),LEFT(E121,LEN(E121)-1)=LEFT(E118,LEN(E118)-1),LEFT(E121,LEN(E121)-1)=LEFT(E117,LEN(E117)-1),LEFT(E121,1)=LEFT(E120,1)),TRUE,FALSE))</formula>
    </cfRule>
  </conditionalFormatting>
  <conditionalFormatting sqref="E118">
    <cfRule type="expression" dxfId="177" priority="11">
      <formula>IF(E118="",FALSE,IF(LEFT(E118,1)=LEFT(E117,1),TRUE,FALSE))</formula>
    </cfRule>
  </conditionalFormatting>
  <conditionalFormatting sqref="E119">
    <cfRule type="expression" dxfId="176" priority="10">
      <formula>IF(E119="",FALSE,IF(OR(LEFT(E119,1)=LEFT(E118,1),LEFT(E119,1)=LEFT(E117,1)),TRUE,FALSE))</formula>
    </cfRule>
  </conditionalFormatting>
  <conditionalFormatting sqref="E120">
    <cfRule type="expression" dxfId="175" priority="9">
      <formula>IF(E120="",FALSE,IF(OR(LEFT(E120,LEN(E120)-1)=LEFT(E119,LEN(E119)-1),LEFT(E120,LEN(E120)-1)=LEFT(E118,LEN(E118)-1),LEFT(E120,LEN(E120)-1)=LEFT(E117,LEN(E117)-1)),TRUE,FALSE))</formula>
    </cfRule>
  </conditionalFormatting>
  <conditionalFormatting sqref="G107">
    <cfRule type="expression" dxfId="174" priority="7">
      <formula>IF(SUM(G107:G109)&gt;5.4,TRUE,FALSE)</formula>
    </cfRule>
  </conditionalFormatting>
  <conditionalFormatting sqref="G113">
    <cfRule type="expression" dxfId="173" priority="6">
      <formula>IF(SUM(G112:G114)&gt;5.4,TRUE,FALSE)</formula>
    </cfRule>
  </conditionalFormatting>
  <conditionalFormatting sqref="G114">
    <cfRule type="expression" dxfId="172" priority="5">
      <formula>IF(SUM(G112:G114)&gt;5.4,TRUE,FALSE)</formula>
    </cfRule>
  </conditionalFormatting>
  <conditionalFormatting sqref="G112">
    <cfRule type="expression" dxfId="171" priority="4">
      <formula>IF(SUM(G112:G114)&gt;5.4,TRUE,FALSE)</formula>
    </cfRule>
  </conditionalFormatting>
  <conditionalFormatting sqref="G118">
    <cfRule type="expression" dxfId="170" priority="3">
      <formula>IF(SUM(G117:G119)&gt;5.4,TRUE,FALSE)</formula>
    </cfRule>
  </conditionalFormatting>
  <conditionalFormatting sqref="G119">
    <cfRule type="expression" dxfId="169" priority="2">
      <formula>IF(SUM(G117:G119)&gt;5.4,TRUE,FALSE)</formula>
    </cfRule>
  </conditionalFormatting>
  <conditionalFormatting sqref="G117">
    <cfRule type="expression" dxfId="168" priority="1">
      <formula>IF(SUM(G117:G119)&gt;5.4,TRUE,FALSE)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CBD7-3DAC-4A98-AC62-48D09C0607B5}">
  <dimension ref="A1:T147"/>
  <sheetViews>
    <sheetView workbookViewId="0">
      <pane ySplit="1" topLeftCell="A2" activePane="bottomLeft" state="frozen"/>
      <selection pane="bottomLeft" activeCell="B2" sqref="B2:B6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O6+0.000001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21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O11+0.000002</f>
        <v>1.9999999999999999E-6</v>
      </c>
      <c r="S3" s="13">
        <f>B7</f>
        <v>0</v>
      </c>
      <c r="T3" s="13">
        <f>C7</f>
        <v>0</v>
      </c>
    </row>
    <row r="4" spans="1:20" x14ac:dyDescent="0.25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2" t="str">
        <f>IF(N4="","",N4+O3)</f>
        <v/>
      </c>
      <c r="R4" s="13">
        <f>O16+0.000003</f>
        <v>3.0000000000000001E-6</v>
      </c>
      <c r="S4" s="13">
        <f>B12</f>
        <v>0</v>
      </c>
      <c r="T4" s="13">
        <f>C12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si="0"/>
        <v/>
      </c>
      <c r="O5" s="12" t="str">
        <f>IF(N5="","",N5+O4)</f>
        <v/>
      </c>
      <c r="R5" s="13">
        <f>O21+0.000004</f>
        <v>3.9999999999999998E-6</v>
      </c>
      <c r="S5" s="13">
        <f>B17</f>
        <v>0</v>
      </c>
      <c r="T5" s="13">
        <f>C17</f>
        <v>0</v>
      </c>
    </row>
    <row r="6" spans="1:20" ht="15.75" thickBot="1" x14ac:dyDescent="0.3">
      <c r="A6" s="71"/>
      <c r="B6" s="67"/>
      <c r="C6" s="68"/>
      <c r="D6" s="14">
        <v>5</v>
      </c>
      <c r="E6" s="8"/>
      <c r="F6" s="12" t="str">
        <f>IF($E6="","",IF(ISNA(VLOOKUP($E6,DD!$A$2:$C$150,2,0)),"NO SUCH DIVE",VLOOKUP($E6,DD!$A$2:$C$150,2,0)))</f>
        <v/>
      </c>
      <c r="G6" s="14" t="str">
        <f>IF($E6="","",IF(ISNA(VLOOKUP($E6,DD!$A$2:$C$150,3,0)),"",VLOOKUP($E6,DD!$A$2:$C$150,3,0)))</f>
        <v/>
      </c>
      <c r="H6" s="11"/>
      <c r="I6" s="11"/>
      <c r="J6" s="11"/>
      <c r="K6" s="11"/>
      <c r="L6" s="11"/>
      <c r="M6" s="8"/>
      <c r="N6" s="12" t="str">
        <f t="shared" si="0"/>
        <v/>
      </c>
      <c r="O6" s="15">
        <f>IF(N6="",0,N6+O5)</f>
        <v>0</v>
      </c>
      <c r="R6" s="13">
        <f>O26+0.000005</f>
        <v>5.0000000000000004E-6</v>
      </c>
      <c r="S6" s="13">
        <f>B22</f>
        <v>0</v>
      </c>
      <c r="T6" s="13">
        <f>C22</f>
        <v>0</v>
      </c>
    </row>
    <row r="7" spans="1:20" x14ac:dyDescent="0.25">
      <c r="A7" s="73">
        <v>2</v>
      </c>
      <c r="B7" s="74"/>
      <c r="C7" s="75"/>
      <c r="D7" s="35">
        <v>1</v>
      </c>
      <c r="E7" s="36"/>
      <c r="F7" s="37" t="str">
        <f>IF($E7="","",IF(ISNA(VLOOKUP($E7,DD!$A$2:$C$150,2,0)),"NO SUCH DIVE",VLOOKUP($E7,DD!$A$2:$C$150,2,0)))</f>
        <v/>
      </c>
      <c r="G7" s="35" t="str">
        <f>IF($E7="","",IF(ISNA(VLOOKUP($E7,DD!$A$2:$C$150,3,0)),"",VLOOKUP($E7,DD!$A$2:$C$150,3,0)))</f>
        <v/>
      </c>
      <c r="H7" s="38"/>
      <c r="I7" s="38"/>
      <c r="J7" s="38"/>
      <c r="K7" s="38"/>
      <c r="L7" s="38"/>
      <c r="M7" s="36"/>
      <c r="N7" s="37" t="str">
        <f t="shared" si="0"/>
        <v/>
      </c>
      <c r="O7" s="37" t="str">
        <f>IF(N7="","",N7)</f>
        <v/>
      </c>
      <c r="R7" s="13">
        <f>O31+0.000006</f>
        <v>6.0000000000000002E-6</v>
      </c>
      <c r="S7" s="13">
        <f>B27</f>
        <v>0</v>
      </c>
      <c r="T7" s="13">
        <f>C27</f>
        <v>0</v>
      </c>
    </row>
    <row r="8" spans="1:20" x14ac:dyDescent="0.25">
      <c r="A8" s="73"/>
      <c r="B8" s="74"/>
      <c r="C8" s="75"/>
      <c r="D8" s="35">
        <v>2</v>
      </c>
      <c r="E8" s="36"/>
      <c r="F8" s="37" t="str">
        <f>IF($E8="","",IF(ISNA(VLOOKUP($E8,DD!$A$2:$C$150,2,0)),"NO SUCH DIVE",VLOOKUP($E8,DD!$A$2:$C$150,2,0)))</f>
        <v/>
      </c>
      <c r="G8" s="35" t="str">
        <f>IF($E8="","",IF(ISNA(VLOOKUP($E8,DD!$A$2:$C$150,3,0)),"",VLOOKUP($E8,DD!$A$2:$C$150,3,0)))</f>
        <v/>
      </c>
      <c r="H8" s="38"/>
      <c r="I8" s="38"/>
      <c r="J8" s="38"/>
      <c r="K8" s="38"/>
      <c r="L8" s="38"/>
      <c r="M8" s="36"/>
      <c r="N8" s="37" t="str">
        <f t="shared" si="0"/>
        <v/>
      </c>
      <c r="O8" s="37" t="str">
        <f>IF(N8="","",N8+O7)</f>
        <v/>
      </c>
      <c r="R8" s="13">
        <f>O36+0.000007</f>
        <v>6.9999999999999999E-6</v>
      </c>
      <c r="S8" s="13">
        <f>B32</f>
        <v>0</v>
      </c>
      <c r="T8" s="13">
        <f>C32</f>
        <v>0</v>
      </c>
    </row>
    <row r="9" spans="1:20" x14ac:dyDescent="0.25">
      <c r="A9" s="73"/>
      <c r="B9" s="74"/>
      <c r="C9" s="75"/>
      <c r="D9" s="35">
        <v>3</v>
      </c>
      <c r="E9" s="36"/>
      <c r="F9" s="37" t="str">
        <f>IF($E9="","",IF(ISNA(VLOOKUP($E9,DD!$A$2:$C$150,2,0)),"NO SUCH DIVE",VLOOKUP($E9,DD!$A$2:$C$150,2,0)))</f>
        <v/>
      </c>
      <c r="G9" s="35" t="str">
        <f>IF($E9="","",IF(ISNA(VLOOKUP($E9,DD!$A$2:$C$150,3,0)),"",VLOOKUP($E9,DD!$A$2:$C$150,3,0)))</f>
        <v/>
      </c>
      <c r="H9" s="38"/>
      <c r="I9" s="38"/>
      <c r="J9" s="38"/>
      <c r="K9" s="38"/>
      <c r="L9" s="38"/>
      <c r="M9" s="36"/>
      <c r="N9" s="37" t="str">
        <f t="shared" si="0"/>
        <v/>
      </c>
      <c r="O9" s="37" t="str">
        <f>IF(N9="","",N9+O8)</f>
        <v/>
      </c>
      <c r="R9" s="13">
        <f>O41+0.000008</f>
        <v>7.9999999999999996E-6</v>
      </c>
      <c r="S9" s="13">
        <f>B37</f>
        <v>0</v>
      </c>
      <c r="T9" s="13">
        <f>C37</f>
        <v>0</v>
      </c>
    </row>
    <row r="10" spans="1:20" ht="15.75" thickBot="1" x14ac:dyDescent="0.3">
      <c r="A10" s="73"/>
      <c r="B10" s="74"/>
      <c r="C10" s="75"/>
      <c r="D10" s="35">
        <v>4</v>
      </c>
      <c r="E10" s="36"/>
      <c r="F10" s="37" t="str">
        <f>IF($E10="","",IF(ISNA(VLOOKUP($E10,DD!$A$2:$C$150,2,0)),"NO SUCH DIVE",VLOOKUP($E10,DD!$A$2:$C$150,2,0)))</f>
        <v/>
      </c>
      <c r="G10" s="35" t="str">
        <f>IF($E10="","",IF(ISNA(VLOOKUP($E10,DD!$A$2:$C$150,3,0)),"",VLOOKUP($E10,DD!$A$2:$C$150,3,0)))</f>
        <v/>
      </c>
      <c r="H10" s="38"/>
      <c r="I10" s="38"/>
      <c r="J10" s="38"/>
      <c r="K10" s="38"/>
      <c r="L10" s="38"/>
      <c r="M10" s="36"/>
      <c r="N10" s="37" t="str">
        <f t="shared" si="0"/>
        <v/>
      </c>
      <c r="O10" s="37" t="str">
        <f>IF(N10="","",N10+O9)</f>
        <v/>
      </c>
      <c r="R10" s="13">
        <f>O46+0.000009</f>
        <v>9.0000000000000002E-6</v>
      </c>
      <c r="S10" s="13">
        <f>B42</f>
        <v>0</v>
      </c>
      <c r="T10" s="13">
        <f>C42</f>
        <v>0</v>
      </c>
    </row>
    <row r="11" spans="1:20" ht="15.75" thickBot="1" x14ac:dyDescent="0.3">
      <c r="A11" s="73"/>
      <c r="B11" s="74"/>
      <c r="C11" s="75"/>
      <c r="D11" s="35">
        <v>5</v>
      </c>
      <c r="E11" s="36"/>
      <c r="F11" s="37" t="str">
        <f>IF($E11="","",IF(ISNA(VLOOKUP($E11,DD!$A$2:$C$150,2,0)),"NO SUCH DIVE",VLOOKUP($E11,DD!$A$2:$C$150,2,0)))</f>
        <v/>
      </c>
      <c r="G11" s="35" t="str">
        <f>IF($E11="","",IF(ISNA(VLOOKUP($E11,DD!$A$2:$C$150,3,0)),"",VLOOKUP($E11,DD!$A$2:$C$150,3,0)))</f>
        <v/>
      </c>
      <c r="H11" s="38"/>
      <c r="I11" s="38"/>
      <c r="J11" s="38"/>
      <c r="K11" s="38"/>
      <c r="L11" s="38"/>
      <c r="M11" s="36"/>
      <c r="N11" s="37" t="str">
        <f t="shared" si="0"/>
        <v/>
      </c>
      <c r="O11" s="39">
        <f>IF(N11="",0,N11+O10)</f>
        <v>0</v>
      </c>
      <c r="R11" s="13">
        <f>O51+0.00001</f>
        <v>1.0000000000000001E-5</v>
      </c>
      <c r="S11" s="13">
        <f>B47</f>
        <v>0</v>
      </c>
      <c r="T11" s="13">
        <f>C47</f>
        <v>0</v>
      </c>
    </row>
    <row r="12" spans="1:20" x14ac:dyDescent="0.25">
      <c r="A12" s="71">
        <v>3</v>
      </c>
      <c r="B12" s="67"/>
      <c r="C12" s="68"/>
      <c r="D12" s="14">
        <v>1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si="0"/>
        <v/>
      </c>
      <c r="O12" s="12" t="str">
        <f>IF(N12="","",N12)</f>
        <v/>
      </c>
      <c r="R12" s="13">
        <f>O56+0.000011</f>
        <v>1.1E-5</v>
      </c>
      <c r="S12" s="13">
        <f>B52</f>
        <v>0</v>
      </c>
      <c r="T12" s="13">
        <f>C52</f>
        <v>0</v>
      </c>
    </row>
    <row r="13" spans="1:20" x14ac:dyDescent="0.25">
      <c r="A13" s="71"/>
      <c r="B13" s="67"/>
      <c r="C13" s="68"/>
      <c r="D13" s="14">
        <v>2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2" t="str">
        <f>IF(N13="","",N13+O12)</f>
        <v/>
      </c>
      <c r="R13" s="13">
        <f>O61+0.000012</f>
        <v>1.2E-5</v>
      </c>
      <c r="S13" s="13">
        <f>B57</f>
        <v>0</v>
      </c>
      <c r="T13" s="13">
        <f>C57</f>
        <v>0</v>
      </c>
    </row>
    <row r="14" spans="1:20" x14ac:dyDescent="0.25">
      <c r="A14" s="71"/>
      <c r="B14" s="67"/>
      <c r="C14" s="68"/>
      <c r="D14" s="14">
        <v>3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si="0"/>
        <v/>
      </c>
      <c r="O14" s="12" t="str">
        <f>IF(N14="","",N14+O13)</f>
        <v/>
      </c>
      <c r="R14" s="13">
        <f>O66+0.000013</f>
        <v>1.2999999999999999E-5</v>
      </c>
      <c r="S14" s="13">
        <f>B62</f>
        <v>0</v>
      </c>
      <c r="T14" s="13">
        <f>C62</f>
        <v>0</v>
      </c>
    </row>
    <row r="15" spans="1:20" ht="15.75" thickBot="1" x14ac:dyDescent="0.3">
      <c r="A15" s="71"/>
      <c r="B15" s="67"/>
      <c r="C15" s="68"/>
      <c r="D15" s="14">
        <v>4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si="0"/>
        <v/>
      </c>
      <c r="O15" s="12" t="str">
        <f>IF(N15="","",N15+O14)</f>
        <v/>
      </c>
      <c r="R15" s="13">
        <f>O71+0.000014</f>
        <v>1.4E-5</v>
      </c>
      <c r="S15" s="13">
        <f>B67</f>
        <v>0</v>
      </c>
      <c r="T15" s="13">
        <f>C67</f>
        <v>0</v>
      </c>
    </row>
    <row r="16" spans="1:20" ht="15.75" thickBot="1" x14ac:dyDescent="0.3">
      <c r="A16" s="71"/>
      <c r="B16" s="67"/>
      <c r="C16" s="68"/>
      <c r="D16" s="14">
        <v>5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0"/>
        <v/>
      </c>
      <c r="O16" s="15">
        <f>IF(N16="",0,N16+O15)</f>
        <v>0</v>
      </c>
      <c r="R16" s="13">
        <f>O76+0.000015</f>
        <v>1.5E-5</v>
      </c>
      <c r="S16" s="13">
        <f>B72</f>
        <v>0</v>
      </c>
      <c r="T16" s="13">
        <f>C72</f>
        <v>0</v>
      </c>
    </row>
    <row r="17" spans="1:20" x14ac:dyDescent="0.25">
      <c r="A17" s="73">
        <v>4</v>
      </c>
      <c r="B17" s="74"/>
      <c r="C17" s="75"/>
      <c r="D17" s="35">
        <v>1</v>
      </c>
      <c r="E17" s="36"/>
      <c r="F17" s="37" t="str">
        <f>IF($E17="","",IF(ISNA(VLOOKUP($E17,DD!$A$2:$C$150,2,0)),"NO SUCH DIVE",VLOOKUP($E17,DD!$A$2:$C$150,2,0)))</f>
        <v/>
      </c>
      <c r="G17" s="35" t="str">
        <f>IF($E17="","",IF(ISNA(VLOOKUP($E17,DD!$A$2:$C$150,3,0)),"",VLOOKUP($E17,DD!$A$2:$C$150,3,0)))</f>
        <v/>
      </c>
      <c r="H17" s="38"/>
      <c r="I17" s="38"/>
      <c r="J17" s="38"/>
      <c r="K17" s="38"/>
      <c r="L17" s="38"/>
      <c r="M17" s="36"/>
      <c r="N17" s="37" t="str">
        <f t="shared" si="0"/>
        <v/>
      </c>
      <c r="O17" s="37" t="str">
        <f>IF(N17="","",N17)</f>
        <v/>
      </c>
      <c r="R17" s="13">
        <f>O81+0.000016</f>
        <v>1.5999999999999999E-5</v>
      </c>
      <c r="S17" s="13">
        <f>B77</f>
        <v>0</v>
      </c>
      <c r="T17" s="13">
        <f>C77</f>
        <v>0</v>
      </c>
    </row>
    <row r="18" spans="1:20" x14ac:dyDescent="0.25">
      <c r="A18" s="73"/>
      <c r="B18" s="74"/>
      <c r="C18" s="75"/>
      <c r="D18" s="35">
        <v>2</v>
      </c>
      <c r="E18" s="36"/>
      <c r="F18" s="37" t="str">
        <f>IF($E18="","",IF(ISNA(VLOOKUP($E18,DD!$A$2:$C$150,2,0)),"NO SUCH DIVE",VLOOKUP($E18,DD!$A$2:$C$150,2,0)))</f>
        <v/>
      </c>
      <c r="G18" s="35" t="str">
        <f>IF($E18="","",IF(ISNA(VLOOKUP($E18,DD!$A$2:$C$150,3,0)),"",VLOOKUP($E18,DD!$A$2:$C$150,3,0)))</f>
        <v/>
      </c>
      <c r="H18" s="38"/>
      <c r="I18" s="38"/>
      <c r="J18" s="38"/>
      <c r="K18" s="38"/>
      <c r="L18" s="38"/>
      <c r="M18" s="36"/>
      <c r="N18" s="37" t="str">
        <f t="shared" si="0"/>
        <v/>
      </c>
      <c r="O18" s="37" t="str">
        <f>IF(N18="","",N18+O17)</f>
        <v/>
      </c>
      <c r="R18" s="13">
        <f>O86+0.000017</f>
        <v>1.7E-5</v>
      </c>
      <c r="S18" s="13">
        <f>B82</f>
        <v>0</v>
      </c>
      <c r="T18" s="13">
        <f>C82</f>
        <v>0</v>
      </c>
    </row>
    <row r="19" spans="1:20" x14ac:dyDescent="0.25">
      <c r="A19" s="73"/>
      <c r="B19" s="74"/>
      <c r="C19" s="75"/>
      <c r="D19" s="35">
        <v>3</v>
      </c>
      <c r="E19" s="36"/>
      <c r="F19" s="37" t="str">
        <f>IF($E19="","",IF(ISNA(VLOOKUP($E19,DD!$A$2:$C$150,2,0)),"NO SUCH DIVE",VLOOKUP($E19,DD!$A$2:$C$150,2,0)))</f>
        <v/>
      </c>
      <c r="G19" s="35" t="str">
        <f>IF($E19="","",IF(ISNA(VLOOKUP($E19,DD!$A$2:$C$150,3,0)),"",VLOOKUP($E19,DD!$A$2:$C$150,3,0)))</f>
        <v/>
      </c>
      <c r="H19" s="38"/>
      <c r="I19" s="38"/>
      <c r="J19" s="38"/>
      <c r="K19" s="38"/>
      <c r="L19" s="38"/>
      <c r="M19" s="36"/>
      <c r="N19" s="37" t="str">
        <f t="shared" si="0"/>
        <v/>
      </c>
      <c r="O19" s="37" t="str">
        <f>IF(N19="","",N19+O18)</f>
        <v/>
      </c>
      <c r="R19" s="13">
        <f>O91+0.000018</f>
        <v>1.8E-5</v>
      </c>
      <c r="S19" s="13">
        <f>B87</f>
        <v>0</v>
      </c>
      <c r="T19" s="13">
        <f>C87</f>
        <v>0</v>
      </c>
    </row>
    <row r="20" spans="1:20" ht="15.75" thickBot="1" x14ac:dyDescent="0.3">
      <c r="A20" s="73"/>
      <c r="B20" s="74"/>
      <c r="C20" s="75"/>
      <c r="D20" s="35">
        <v>4</v>
      </c>
      <c r="E20" s="36"/>
      <c r="F20" s="37" t="str">
        <f>IF($E20="","",IF(ISNA(VLOOKUP($E20,DD!$A$2:$C$150,2,0)),"NO SUCH DIVE",VLOOKUP($E20,DD!$A$2:$C$150,2,0)))</f>
        <v/>
      </c>
      <c r="G20" s="35" t="str">
        <f>IF($E20="","",IF(ISNA(VLOOKUP($E20,DD!$A$2:$C$150,3,0)),"",VLOOKUP($E20,DD!$A$2:$C$150,3,0)))</f>
        <v/>
      </c>
      <c r="H20" s="38"/>
      <c r="I20" s="38"/>
      <c r="J20" s="38"/>
      <c r="K20" s="38"/>
      <c r="L20" s="38"/>
      <c r="M20" s="36"/>
      <c r="N20" s="37" t="str">
        <f t="shared" si="0"/>
        <v/>
      </c>
      <c r="O20" s="37" t="str">
        <f>IF(N20="","",N20+O19)</f>
        <v/>
      </c>
      <c r="R20" s="13">
        <f>O96+0.000019</f>
        <v>1.9000000000000001E-5</v>
      </c>
      <c r="S20" s="13">
        <f>B92</f>
        <v>0</v>
      </c>
      <c r="T20" s="13">
        <f>C92</f>
        <v>0</v>
      </c>
    </row>
    <row r="21" spans="1:20" ht="15.75" thickBot="1" x14ac:dyDescent="0.3">
      <c r="A21" s="73"/>
      <c r="B21" s="74"/>
      <c r="C21" s="75"/>
      <c r="D21" s="35">
        <v>5</v>
      </c>
      <c r="E21" s="36"/>
      <c r="F21" s="37" t="str">
        <f>IF($E21="","",IF(ISNA(VLOOKUP($E21,DD!$A$2:$C$150,2,0)),"NO SUCH DIVE",VLOOKUP($E21,DD!$A$2:$C$150,2,0)))</f>
        <v/>
      </c>
      <c r="G21" s="35" t="str">
        <f>IF($E21="","",IF(ISNA(VLOOKUP($E21,DD!$A$2:$C$150,3,0)),"",VLOOKUP($E21,DD!$A$2:$C$150,3,0)))</f>
        <v/>
      </c>
      <c r="H21" s="38"/>
      <c r="I21" s="38"/>
      <c r="J21" s="38"/>
      <c r="K21" s="38"/>
      <c r="L21" s="38"/>
      <c r="M21" s="36"/>
      <c r="N21" s="37" t="str">
        <f t="shared" si="0"/>
        <v/>
      </c>
      <c r="O21" s="39">
        <f>IF(N21="",0,N21+O20)</f>
        <v>0</v>
      </c>
      <c r="R21" s="13">
        <f>O101+0.00002</f>
        <v>2.0000000000000002E-5</v>
      </c>
      <c r="S21" s="13">
        <f>B97</f>
        <v>0</v>
      </c>
      <c r="T21" s="13">
        <f>C97</f>
        <v>0</v>
      </c>
    </row>
    <row r="22" spans="1:20" x14ac:dyDescent="0.25">
      <c r="A22" s="71">
        <v>5</v>
      </c>
      <c r="B22" s="67"/>
      <c r="C22" s="68"/>
      <c r="D22" s="14">
        <v>1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ref="N22:N92" si="1">IF(G22="","",IF(COUNT(H22:L22)=3,IF(M22&lt;&gt;"",(SUM(H22:J22)-6)*G22,SUM(H22:J22)*G22),IF(M22&lt;&gt;"",(SUM(H22:L22)-MAX(H22:L22)-MIN(H22:L22)-6)*G22,(SUM(H22:L22)-MAX(H22:L22)-MIN(H22:L22))*G22)))</f>
        <v/>
      </c>
      <c r="O22" s="12" t="str">
        <f t="shared" ref="O22" si="2">IF(N22="","",N22)</f>
        <v/>
      </c>
      <c r="R22" s="13">
        <f>O106+0.000021</f>
        <v>2.0999999999999999E-5</v>
      </c>
      <c r="S22" s="13">
        <f>B102</f>
        <v>0</v>
      </c>
      <c r="T22" s="13">
        <f>C102</f>
        <v>0</v>
      </c>
    </row>
    <row r="23" spans="1:20" x14ac:dyDescent="0.25">
      <c r="A23" s="71"/>
      <c r="B23" s="67"/>
      <c r="C23" s="68"/>
      <c r="D23" s="14">
        <v>2</v>
      </c>
      <c r="E23" s="8"/>
      <c r="F23" s="12" t="str">
        <f>IF($E23="","",IF(ISNA(VLOOKUP($E23,DD!$A$2:$C$150,2,0)),"NO SUCH DIVE",VLOOKUP($E23,DD!$A$2:$C$150,2,0)))</f>
        <v/>
      </c>
      <c r="G23" s="14" t="str">
        <f>IF($E23="","",IF(ISNA(VLOOKUP($E23,DD!$A$2:$C$150,3,0)),"",VLOOKUP($E23,DD!$A$2:$C$150,3,0)))</f>
        <v/>
      </c>
      <c r="H23" s="11"/>
      <c r="I23" s="11"/>
      <c r="J23" s="11"/>
      <c r="K23" s="11"/>
      <c r="L23" s="11"/>
      <c r="M23" s="8"/>
      <c r="N23" s="12" t="str">
        <f t="shared" si="1"/>
        <v/>
      </c>
      <c r="O23" s="12" t="str">
        <f t="shared" ref="O23" si="3">IF(N23="","",N23+O22)</f>
        <v/>
      </c>
      <c r="R23" s="13">
        <f>O111+0.000022</f>
        <v>2.1999999999999999E-5</v>
      </c>
      <c r="S23" s="13">
        <f>B107</f>
        <v>0</v>
      </c>
      <c r="T23" s="13">
        <f>C107</f>
        <v>0</v>
      </c>
    </row>
    <row r="24" spans="1:20" x14ac:dyDescent="0.25">
      <c r="A24" s="71"/>
      <c r="B24" s="67"/>
      <c r="C24" s="68"/>
      <c r="D24" s="14">
        <v>3</v>
      </c>
      <c r="E24" s="8"/>
      <c r="F24" s="12" t="str">
        <f>IF($E24="","",IF(ISNA(VLOOKUP($E24,DD!$A$2:$C$150,2,0)),"NO SUCH DIVE",VLOOKUP($E24,DD!$A$2:$C$150,2,0)))</f>
        <v/>
      </c>
      <c r="G24" s="14" t="str">
        <f>IF($E24="","",IF(ISNA(VLOOKUP($E24,DD!$A$2:$C$150,3,0)),"",VLOOKUP($E24,DD!$A$2:$C$150,3,0)))</f>
        <v/>
      </c>
      <c r="H24" s="11"/>
      <c r="I24" s="11"/>
      <c r="J24" s="11"/>
      <c r="K24" s="11"/>
      <c r="L24" s="11"/>
      <c r="M24" s="8"/>
      <c r="N24" s="12" t="str">
        <f t="shared" ref="N24:N25" si="4">IF(G24="","",IF(COUNT(H24:L24)=3,IF(M24&lt;&gt;"",(SUM(H24:J24)-6)*G24,SUM(H24:J24)*G24),IF(M24&lt;&gt;"",(SUM(H24:L24)-MAX(H24:L24)-MIN(H24:L24)-6)*G24,(SUM(H24:L24)-MAX(H24:L24)-MIN(H24:L24))*G24)))</f>
        <v/>
      </c>
      <c r="O24" s="12" t="str">
        <f>IF(N24="","",N24+O23)</f>
        <v/>
      </c>
      <c r="R24" s="13">
        <f>O116+0.000023</f>
        <v>2.3E-5</v>
      </c>
      <c r="S24" s="13">
        <f>B112</f>
        <v>0</v>
      </c>
      <c r="T24" s="13">
        <f>C112</f>
        <v>0</v>
      </c>
    </row>
    <row r="25" spans="1:20" ht="15.75" thickBot="1" x14ac:dyDescent="0.3">
      <c r="A25" s="71"/>
      <c r="B25" s="67"/>
      <c r="C25" s="68"/>
      <c r="D25" s="14">
        <v>4</v>
      </c>
      <c r="E25" s="8"/>
      <c r="F25" s="12" t="str">
        <f>IF($E25="","",IF(ISNA(VLOOKUP($E25,DD!$A$2:$C$150,2,0)),"NO SUCH DIVE",VLOOKUP($E25,DD!$A$2:$C$150,2,0)))</f>
        <v/>
      </c>
      <c r="G25" s="14" t="str">
        <f>IF($E25="","",IF(ISNA(VLOOKUP($E25,DD!$A$2:$C$150,3,0)),"",VLOOKUP($E25,DD!$A$2:$C$150,3,0)))</f>
        <v/>
      </c>
      <c r="H25" s="11"/>
      <c r="I25" s="11"/>
      <c r="J25" s="11"/>
      <c r="K25" s="11"/>
      <c r="L25" s="11"/>
      <c r="M25" s="8"/>
      <c r="N25" s="12" t="str">
        <f t="shared" si="4"/>
        <v/>
      </c>
      <c r="O25" s="12" t="str">
        <f>IF(N25="","",N25+O24)</f>
        <v/>
      </c>
      <c r="R25" s="13">
        <f>O121+0.000024</f>
        <v>2.4000000000000001E-5</v>
      </c>
      <c r="S25" s="13">
        <f>B117</f>
        <v>0</v>
      </c>
      <c r="T25" s="13">
        <f>C117</f>
        <v>0</v>
      </c>
    </row>
    <row r="26" spans="1:20" ht="15.75" thickBot="1" x14ac:dyDescent="0.3">
      <c r="A26" s="71"/>
      <c r="B26" s="67"/>
      <c r="C26" s="68"/>
      <c r="D26" s="14">
        <v>5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5">
        <f>IF(N26="",0,N26+O25)</f>
        <v>0</v>
      </c>
      <c r="R26" s="13">
        <v>0</v>
      </c>
    </row>
    <row r="27" spans="1:20" x14ac:dyDescent="0.25">
      <c r="A27" s="73">
        <v>6</v>
      </c>
      <c r="B27" s="74"/>
      <c r="C27" s="75"/>
      <c r="D27" s="35">
        <v>1</v>
      </c>
      <c r="E27" s="36"/>
      <c r="F27" s="37" t="str">
        <f>IF($E27="","",IF(ISNA(VLOOKUP($E27,DD!$A$2:$C$150,2,0)),"NO SUCH DIVE",VLOOKUP($E27,DD!$A$2:$C$150,2,0)))</f>
        <v/>
      </c>
      <c r="G27" s="35" t="str">
        <f>IF($E27="","",IF(ISNA(VLOOKUP($E27,DD!$A$2:$C$150,3,0)),"",VLOOKUP($E27,DD!$A$2:$C$150,3,0)))</f>
        <v/>
      </c>
      <c r="H27" s="38"/>
      <c r="I27" s="38"/>
      <c r="J27" s="38"/>
      <c r="K27" s="38"/>
      <c r="L27" s="38"/>
      <c r="M27" s="36"/>
      <c r="N27" s="37" t="str">
        <f t="shared" si="1"/>
        <v/>
      </c>
      <c r="O27" s="37" t="str">
        <f t="shared" ref="O27" si="5">IF(N27="","",N27)</f>
        <v/>
      </c>
    </row>
    <row r="28" spans="1:20" x14ac:dyDescent="0.25">
      <c r="A28" s="73"/>
      <c r="B28" s="74"/>
      <c r="C28" s="75"/>
      <c r="D28" s="35">
        <v>2</v>
      </c>
      <c r="E28" s="36"/>
      <c r="F28" s="37" t="str">
        <f>IF($E28="","",IF(ISNA(VLOOKUP($E28,DD!$A$2:$C$150,2,0)),"NO SUCH DIVE",VLOOKUP($E28,DD!$A$2:$C$150,2,0)))</f>
        <v/>
      </c>
      <c r="G28" s="35" t="str">
        <f>IF($E28="","",IF(ISNA(VLOOKUP($E28,DD!$A$2:$C$150,3,0)),"",VLOOKUP($E28,DD!$A$2:$C$150,3,0)))</f>
        <v/>
      </c>
      <c r="H28" s="38"/>
      <c r="I28" s="38"/>
      <c r="J28" s="38"/>
      <c r="K28" s="38"/>
      <c r="L28" s="38"/>
      <c r="M28" s="36"/>
      <c r="N28" s="37" t="str">
        <f t="shared" si="1"/>
        <v/>
      </c>
      <c r="O28" s="37" t="str">
        <f t="shared" ref="O28" si="6">IF(N28="","",N28+O27)</f>
        <v/>
      </c>
    </row>
    <row r="29" spans="1:20" x14ac:dyDescent="0.25">
      <c r="A29" s="73"/>
      <c r="B29" s="74"/>
      <c r="C29" s="75"/>
      <c r="D29" s="35">
        <v>3</v>
      </c>
      <c r="E29" s="36"/>
      <c r="F29" s="37" t="str">
        <f>IF($E29="","",IF(ISNA(VLOOKUP($E29,DD!$A$2:$C$150,2,0)),"NO SUCH DIVE",VLOOKUP($E29,DD!$A$2:$C$150,2,0)))</f>
        <v/>
      </c>
      <c r="G29" s="35" t="str">
        <f>IF($E29="","",IF(ISNA(VLOOKUP($E29,DD!$A$2:$C$150,3,0)),"",VLOOKUP($E29,DD!$A$2:$C$150,3,0)))</f>
        <v/>
      </c>
      <c r="H29" s="38"/>
      <c r="I29" s="38"/>
      <c r="J29" s="38"/>
      <c r="K29" s="38"/>
      <c r="L29" s="38"/>
      <c r="M29" s="36"/>
      <c r="N29" s="37" t="str">
        <f t="shared" ref="N29:N30" si="7">IF(G29="","",IF(COUNT(H29:L29)=3,IF(M29&lt;&gt;"",(SUM(H29:J29)-6)*G29,SUM(H29:J29)*G29),IF(M29&lt;&gt;"",(SUM(H29:L29)-MAX(H29:L29)-MIN(H29:L29)-6)*G29,(SUM(H29:L29)-MAX(H29:L29)-MIN(H29:L29))*G29)))</f>
        <v/>
      </c>
      <c r="O29" s="37" t="str">
        <f>IF(N29="","",N29+O28)</f>
        <v/>
      </c>
    </row>
    <row r="30" spans="1:20" ht="15.75" thickBot="1" x14ac:dyDescent="0.3">
      <c r="A30" s="73"/>
      <c r="B30" s="74"/>
      <c r="C30" s="75"/>
      <c r="D30" s="35">
        <v>4</v>
      </c>
      <c r="E30" s="36"/>
      <c r="F30" s="37" t="str">
        <f>IF($E30="","",IF(ISNA(VLOOKUP($E30,DD!$A$2:$C$150,2,0)),"NO SUCH DIVE",VLOOKUP($E30,DD!$A$2:$C$150,2,0)))</f>
        <v/>
      </c>
      <c r="G30" s="35" t="str">
        <f>IF($E30="","",IF(ISNA(VLOOKUP($E30,DD!$A$2:$C$150,3,0)),"",VLOOKUP($E30,DD!$A$2:$C$150,3,0)))</f>
        <v/>
      </c>
      <c r="H30" s="38"/>
      <c r="I30" s="38"/>
      <c r="J30" s="38"/>
      <c r="K30" s="38"/>
      <c r="L30" s="38"/>
      <c r="M30" s="36"/>
      <c r="N30" s="37" t="str">
        <f t="shared" si="7"/>
        <v/>
      </c>
      <c r="O30" s="37" t="str">
        <f>IF(N30="","",N30+O29)</f>
        <v/>
      </c>
    </row>
    <row r="31" spans="1:20" ht="15.75" thickBot="1" x14ac:dyDescent="0.3">
      <c r="A31" s="73"/>
      <c r="B31" s="74"/>
      <c r="C31" s="75"/>
      <c r="D31" s="35">
        <v>5</v>
      </c>
      <c r="E31" s="36"/>
      <c r="F31" s="37" t="str">
        <f>IF($E31="","",IF(ISNA(VLOOKUP($E31,DD!$A$2:$C$150,2,0)),"NO SUCH DIVE",VLOOKUP($E31,DD!$A$2:$C$150,2,0)))</f>
        <v/>
      </c>
      <c r="G31" s="35" t="str">
        <f>IF($E31="","",IF(ISNA(VLOOKUP($E31,DD!$A$2:$C$150,3,0)),"",VLOOKUP($E31,DD!$A$2:$C$150,3,0)))</f>
        <v/>
      </c>
      <c r="H31" s="38"/>
      <c r="I31" s="38"/>
      <c r="J31" s="38"/>
      <c r="K31" s="38"/>
      <c r="L31" s="38"/>
      <c r="M31" s="36"/>
      <c r="N31" s="37" t="str">
        <f t="shared" si="1"/>
        <v/>
      </c>
      <c r="O31" s="39">
        <f>IF(N31="",0,N31+O30)</f>
        <v>0</v>
      </c>
    </row>
    <row r="32" spans="1:20" x14ac:dyDescent="0.25">
      <c r="A32" s="71">
        <v>7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1"/>
        <v/>
      </c>
      <c r="O32" s="12" t="str">
        <f t="shared" ref="O32" si="8">IF(N32="","",N32)</f>
        <v/>
      </c>
    </row>
    <row r="33" spans="1:15" x14ac:dyDescent="0.25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1"/>
        <v/>
      </c>
      <c r="O33" s="12" t="str">
        <f t="shared" ref="O33" si="9">IF(N33="","",N33+O32)</f>
        <v/>
      </c>
    </row>
    <row r="34" spans="1:15" x14ac:dyDescent="0.25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ref="N34:N35" si="10">IF(G34="","",IF(COUNT(H34:L34)=3,IF(M34&lt;&gt;"",(SUM(H34:J34)-6)*G34,SUM(H34:J34)*G34),IF(M34&lt;&gt;"",(SUM(H34:L34)-MAX(H34:L34)-MIN(H34:L34)-6)*G34,(SUM(H34:L34)-MAX(H34:L34)-MIN(H34:L34))*G34)))</f>
        <v/>
      </c>
      <c r="O34" s="12" t="str">
        <f>IF(N34="","",N34+O33)</f>
        <v/>
      </c>
    </row>
    <row r="35" spans="1:15" ht="15.75" thickBot="1" x14ac:dyDescent="0.3">
      <c r="A35" s="71"/>
      <c r="B35" s="67"/>
      <c r="C35" s="68"/>
      <c r="D35" s="14">
        <v>4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0"/>
        <v/>
      </c>
      <c r="O35" s="12" t="str">
        <f>IF(N35="","",N35+O34)</f>
        <v/>
      </c>
    </row>
    <row r="36" spans="1:15" ht="15.75" thickBot="1" x14ac:dyDescent="0.3">
      <c r="A36" s="71"/>
      <c r="B36" s="67"/>
      <c r="C36" s="68"/>
      <c r="D36" s="14">
        <v>5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si="1"/>
        <v/>
      </c>
      <c r="O36" s="15">
        <f>IF(N36="",0,N36+O35)</f>
        <v>0</v>
      </c>
    </row>
    <row r="37" spans="1:15" x14ac:dyDescent="0.25">
      <c r="A37" s="73">
        <v>8</v>
      </c>
      <c r="B37" s="74"/>
      <c r="C37" s="75"/>
      <c r="D37" s="35">
        <v>1</v>
      </c>
      <c r="E37" s="36"/>
      <c r="F37" s="37" t="str">
        <f>IF($E37="","",IF(ISNA(VLOOKUP($E37,DD!$A$2:$C$150,2,0)),"NO SUCH DIVE",VLOOKUP($E37,DD!$A$2:$C$150,2,0)))</f>
        <v/>
      </c>
      <c r="G37" s="35" t="str">
        <f>IF($E37="","",IF(ISNA(VLOOKUP($E37,DD!$A$2:$C$150,3,0)),"",VLOOKUP($E37,DD!$A$2:$C$150,3,0)))</f>
        <v/>
      </c>
      <c r="H37" s="38"/>
      <c r="I37" s="38"/>
      <c r="J37" s="38"/>
      <c r="K37" s="38"/>
      <c r="L37" s="38"/>
      <c r="M37" s="36"/>
      <c r="N37" s="37" t="str">
        <f t="shared" si="1"/>
        <v/>
      </c>
      <c r="O37" s="37" t="str">
        <f t="shared" ref="O37" si="11">IF(N37="","",N37)</f>
        <v/>
      </c>
    </row>
    <row r="38" spans="1:15" x14ac:dyDescent="0.25">
      <c r="A38" s="73"/>
      <c r="B38" s="74"/>
      <c r="C38" s="75"/>
      <c r="D38" s="35">
        <v>2</v>
      </c>
      <c r="E38" s="36"/>
      <c r="F38" s="37" t="str">
        <f>IF($E38="","",IF(ISNA(VLOOKUP($E38,DD!$A$2:$C$150,2,0)),"NO SUCH DIVE",VLOOKUP($E38,DD!$A$2:$C$150,2,0)))</f>
        <v/>
      </c>
      <c r="G38" s="35" t="str">
        <f>IF($E38="","",IF(ISNA(VLOOKUP($E38,DD!$A$2:$C$150,3,0)),"",VLOOKUP($E38,DD!$A$2:$C$150,3,0)))</f>
        <v/>
      </c>
      <c r="H38" s="38"/>
      <c r="I38" s="38"/>
      <c r="J38" s="38"/>
      <c r="K38" s="38"/>
      <c r="L38" s="38"/>
      <c r="M38" s="36"/>
      <c r="N38" s="37" t="str">
        <f t="shared" si="1"/>
        <v/>
      </c>
      <c r="O38" s="37" t="str">
        <f t="shared" ref="O38" si="12">IF(N38="","",N38+O37)</f>
        <v/>
      </c>
    </row>
    <row r="39" spans="1:15" x14ac:dyDescent="0.25">
      <c r="A39" s="73"/>
      <c r="B39" s="74"/>
      <c r="C39" s="75"/>
      <c r="D39" s="35">
        <v>3</v>
      </c>
      <c r="E39" s="36"/>
      <c r="F39" s="37" t="str">
        <f>IF($E39="","",IF(ISNA(VLOOKUP($E39,DD!$A$2:$C$150,2,0)),"NO SUCH DIVE",VLOOKUP($E39,DD!$A$2:$C$150,2,0)))</f>
        <v/>
      </c>
      <c r="G39" s="35" t="str">
        <f>IF($E39="","",IF(ISNA(VLOOKUP($E39,DD!$A$2:$C$150,3,0)),"",VLOOKUP($E39,DD!$A$2:$C$150,3,0)))</f>
        <v/>
      </c>
      <c r="H39" s="38"/>
      <c r="I39" s="38"/>
      <c r="J39" s="38"/>
      <c r="K39" s="38"/>
      <c r="L39" s="38"/>
      <c r="M39" s="36"/>
      <c r="N39" s="37" t="str">
        <f t="shared" ref="N39:N40" si="13">IF(G39="","",IF(COUNT(H39:L39)=3,IF(M39&lt;&gt;"",(SUM(H39:J39)-6)*G39,SUM(H39:J39)*G39),IF(M39&lt;&gt;"",(SUM(H39:L39)-MAX(H39:L39)-MIN(H39:L39)-6)*G39,(SUM(H39:L39)-MAX(H39:L39)-MIN(H39:L39))*G39)))</f>
        <v/>
      </c>
      <c r="O39" s="37" t="str">
        <f>IF(N39="","",N39+O38)</f>
        <v/>
      </c>
    </row>
    <row r="40" spans="1:15" ht="15.75" thickBot="1" x14ac:dyDescent="0.3">
      <c r="A40" s="73"/>
      <c r="B40" s="74"/>
      <c r="C40" s="75"/>
      <c r="D40" s="35">
        <v>4</v>
      </c>
      <c r="E40" s="36"/>
      <c r="F40" s="37" t="str">
        <f>IF($E40="","",IF(ISNA(VLOOKUP($E40,DD!$A$2:$C$150,2,0)),"NO SUCH DIVE",VLOOKUP($E40,DD!$A$2:$C$150,2,0)))</f>
        <v/>
      </c>
      <c r="G40" s="35" t="str">
        <f>IF($E40="","",IF(ISNA(VLOOKUP($E40,DD!$A$2:$C$150,3,0)),"",VLOOKUP($E40,DD!$A$2:$C$150,3,0)))</f>
        <v/>
      </c>
      <c r="H40" s="38"/>
      <c r="I40" s="38"/>
      <c r="J40" s="38"/>
      <c r="K40" s="38"/>
      <c r="L40" s="38"/>
      <c r="M40" s="36"/>
      <c r="N40" s="37" t="str">
        <f t="shared" si="13"/>
        <v/>
      </c>
      <c r="O40" s="37" t="str">
        <f>IF(N40="","",N40+O39)</f>
        <v/>
      </c>
    </row>
    <row r="41" spans="1:15" ht="15.75" thickBot="1" x14ac:dyDescent="0.3">
      <c r="A41" s="73"/>
      <c r="B41" s="74"/>
      <c r="C41" s="75"/>
      <c r="D41" s="35">
        <v>5</v>
      </c>
      <c r="E41" s="36"/>
      <c r="F41" s="37" t="str">
        <f>IF($E41="","",IF(ISNA(VLOOKUP($E41,DD!$A$2:$C$150,2,0)),"NO SUCH DIVE",VLOOKUP($E41,DD!$A$2:$C$150,2,0)))</f>
        <v/>
      </c>
      <c r="G41" s="35" t="str">
        <f>IF($E41="","",IF(ISNA(VLOOKUP($E41,DD!$A$2:$C$150,3,0)),"",VLOOKUP($E41,DD!$A$2:$C$150,3,0)))</f>
        <v/>
      </c>
      <c r="H41" s="38"/>
      <c r="I41" s="38"/>
      <c r="J41" s="38"/>
      <c r="K41" s="38"/>
      <c r="L41" s="38"/>
      <c r="M41" s="36"/>
      <c r="N41" s="37" t="str">
        <f t="shared" si="1"/>
        <v/>
      </c>
      <c r="O41" s="39">
        <f>IF(N41="",0,N41+O40)</f>
        <v>0</v>
      </c>
    </row>
    <row r="42" spans="1:15" x14ac:dyDescent="0.25">
      <c r="A42" s="71">
        <v>9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ref="O42:O57" si="14">IF(N42="","",N42)</f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5">IF(N43="","",N43+O42)</f>
        <v/>
      </c>
    </row>
    <row r="44" spans="1:15" x14ac:dyDescent="0.25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:N45" si="16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6"/>
        <v/>
      </c>
      <c r="O45" s="12" t="str">
        <f>IF(N45="","",N45+O44)</f>
        <v/>
      </c>
    </row>
    <row r="46" spans="1:15" ht="15.75" thickBot="1" x14ac:dyDescent="0.3">
      <c r="A46" s="71"/>
      <c r="B46" s="67"/>
      <c r="C46" s="68"/>
      <c r="D46" s="14">
        <v>5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"/>
        <v/>
      </c>
      <c r="O46" s="15">
        <f>IF(N46="",0,N46+O45)</f>
        <v>0</v>
      </c>
    </row>
    <row r="47" spans="1:15" x14ac:dyDescent="0.25">
      <c r="A47" s="73">
        <v>10</v>
      </c>
      <c r="B47" s="74"/>
      <c r="C47" s="75"/>
      <c r="D47" s="35">
        <v>1</v>
      </c>
      <c r="E47" s="36"/>
      <c r="F47" s="37" t="str">
        <f>IF($E47="","",IF(ISNA(VLOOKUP($E47,DD!$A$2:$C$150,2,0)),"NO SUCH DIVE",VLOOKUP($E47,DD!$A$2:$C$150,2,0)))</f>
        <v/>
      </c>
      <c r="G47" s="35" t="str">
        <f>IF($E47="","",IF(ISNA(VLOOKUP($E47,DD!$A$2:$C$150,3,0)),"",VLOOKUP($E47,DD!$A$2:$C$150,3,0)))</f>
        <v/>
      </c>
      <c r="H47" s="38"/>
      <c r="I47" s="38"/>
      <c r="J47" s="38"/>
      <c r="K47" s="38"/>
      <c r="L47" s="38"/>
      <c r="M47" s="36"/>
      <c r="N47" s="37" t="str">
        <f t="shared" si="1"/>
        <v/>
      </c>
      <c r="O47" s="37" t="str">
        <f t="shared" si="14"/>
        <v/>
      </c>
    </row>
    <row r="48" spans="1:15" x14ac:dyDescent="0.25">
      <c r="A48" s="73"/>
      <c r="B48" s="74"/>
      <c r="C48" s="75"/>
      <c r="D48" s="35">
        <v>2</v>
      </c>
      <c r="E48" s="36"/>
      <c r="F48" s="37" t="str">
        <f>IF($E48="","",IF(ISNA(VLOOKUP($E48,DD!$A$2:$C$150,2,0)),"NO SUCH DIVE",VLOOKUP($E48,DD!$A$2:$C$150,2,0)))</f>
        <v/>
      </c>
      <c r="G48" s="35" t="str">
        <f>IF($E48="","",IF(ISNA(VLOOKUP($E48,DD!$A$2:$C$150,3,0)),"",VLOOKUP($E48,DD!$A$2:$C$150,3,0)))</f>
        <v/>
      </c>
      <c r="H48" s="38"/>
      <c r="I48" s="38"/>
      <c r="J48" s="38"/>
      <c r="K48" s="38"/>
      <c r="L48" s="38"/>
      <c r="M48" s="36"/>
      <c r="N48" s="37" t="str">
        <f t="shared" si="1"/>
        <v/>
      </c>
      <c r="O48" s="37" t="str">
        <f t="shared" ref="O48" si="17">IF(N48="","",N48+O47)</f>
        <v/>
      </c>
    </row>
    <row r="49" spans="1:15" x14ac:dyDescent="0.25">
      <c r="A49" s="73"/>
      <c r="B49" s="74"/>
      <c r="C49" s="75"/>
      <c r="D49" s="35">
        <v>3</v>
      </c>
      <c r="E49" s="36"/>
      <c r="F49" s="37" t="str">
        <f>IF($E49="","",IF(ISNA(VLOOKUP($E49,DD!$A$2:$C$150,2,0)),"NO SUCH DIVE",VLOOKUP($E49,DD!$A$2:$C$150,2,0)))</f>
        <v/>
      </c>
      <c r="G49" s="35" t="str">
        <f>IF($E49="","",IF(ISNA(VLOOKUP($E49,DD!$A$2:$C$150,3,0)),"",VLOOKUP($E49,DD!$A$2:$C$150,3,0)))</f>
        <v/>
      </c>
      <c r="H49" s="38"/>
      <c r="I49" s="38"/>
      <c r="J49" s="38"/>
      <c r="K49" s="38"/>
      <c r="L49" s="38"/>
      <c r="M49" s="36"/>
      <c r="N49" s="37" t="str">
        <f t="shared" ref="N49:N50" si="18">IF(G49="","",IF(COUNT(H49:L49)=3,IF(M49&lt;&gt;"",(SUM(H49:J49)-6)*G49,SUM(H49:J49)*G49),IF(M49&lt;&gt;"",(SUM(H49:L49)-MAX(H49:L49)-MIN(H49:L49)-6)*G49,(SUM(H49:L49)-MAX(H49:L49)-MIN(H49:L49))*G49)))</f>
        <v/>
      </c>
      <c r="O49" s="37" t="str">
        <f>IF(N49="","",N49+O48)</f>
        <v/>
      </c>
    </row>
    <row r="50" spans="1:15" ht="15.75" thickBot="1" x14ac:dyDescent="0.3">
      <c r="A50" s="73"/>
      <c r="B50" s="74"/>
      <c r="C50" s="75"/>
      <c r="D50" s="35">
        <v>4</v>
      </c>
      <c r="E50" s="36"/>
      <c r="F50" s="37" t="str">
        <f>IF($E50="","",IF(ISNA(VLOOKUP($E50,DD!$A$2:$C$150,2,0)),"NO SUCH DIVE",VLOOKUP($E50,DD!$A$2:$C$150,2,0)))</f>
        <v/>
      </c>
      <c r="G50" s="35" t="str">
        <f>IF($E50="","",IF(ISNA(VLOOKUP($E50,DD!$A$2:$C$150,3,0)),"",VLOOKUP($E50,DD!$A$2:$C$150,3,0)))</f>
        <v/>
      </c>
      <c r="H50" s="38"/>
      <c r="I50" s="38"/>
      <c r="J50" s="38"/>
      <c r="K50" s="38"/>
      <c r="L50" s="38"/>
      <c r="M50" s="36"/>
      <c r="N50" s="37" t="str">
        <f t="shared" si="18"/>
        <v/>
      </c>
      <c r="O50" s="37" t="str">
        <f>IF(N50="","",N50+O49)</f>
        <v/>
      </c>
    </row>
    <row r="51" spans="1:15" ht="15.75" thickBot="1" x14ac:dyDescent="0.3">
      <c r="A51" s="73"/>
      <c r="B51" s="74"/>
      <c r="C51" s="75"/>
      <c r="D51" s="35">
        <v>5</v>
      </c>
      <c r="E51" s="36"/>
      <c r="F51" s="37" t="str">
        <f>IF($E51="","",IF(ISNA(VLOOKUP($E51,DD!$A$2:$C$150,2,0)),"NO SUCH DIVE",VLOOKUP($E51,DD!$A$2:$C$150,2,0)))</f>
        <v/>
      </c>
      <c r="G51" s="35" t="str">
        <f>IF($E51="","",IF(ISNA(VLOOKUP($E51,DD!$A$2:$C$150,3,0)),"",VLOOKUP($E51,DD!$A$2:$C$150,3,0)))</f>
        <v/>
      </c>
      <c r="H51" s="38"/>
      <c r="I51" s="38"/>
      <c r="J51" s="38"/>
      <c r="K51" s="38"/>
      <c r="L51" s="38"/>
      <c r="M51" s="36"/>
      <c r="N51" s="37" t="str">
        <f t="shared" si="1"/>
        <v/>
      </c>
      <c r="O51" s="39">
        <f>IF(N51="",0,N51+O50)</f>
        <v>0</v>
      </c>
    </row>
    <row r="52" spans="1:15" x14ac:dyDescent="0.25">
      <c r="A52" s="71">
        <v>11</v>
      </c>
      <c r="B52" s="67"/>
      <c r="C52" s="68"/>
      <c r="D52" s="14">
        <v>1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2" t="str">
        <f t="shared" si="14"/>
        <v/>
      </c>
    </row>
    <row r="53" spans="1:15" x14ac:dyDescent="0.25">
      <c r="A53" s="71"/>
      <c r="B53" s="67"/>
      <c r="C53" s="68"/>
      <c r="D53" s="14">
        <v>2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2" t="str">
        <f t="shared" ref="O53" si="19">IF(N53="","",N53+O52)</f>
        <v/>
      </c>
    </row>
    <row r="54" spans="1:15" x14ac:dyDescent="0.25">
      <c r="A54" s="71"/>
      <c r="B54" s="67"/>
      <c r="C54" s="68"/>
      <c r="D54" s="14">
        <v>3</v>
      </c>
      <c r="E54" s="8"/>
      <c r="F54" s="12" t="str">
        <f>IF($E54="","",IF(ISNA(VLOOKUP($E54,DD!$A$2:$C$150,2,0)),"NO SUCH DIVE",VLOOKUP($E54,DD!$A$2:$C$150,2,0)))</f>
        <v/>
      </c>
      <c r="G54" s="14" t="str">
        <f>IF($E54="","",IF(ISNA(VLOOKUP($E54,DD!$A$2:$C$150,3,0)),"",VLOOKUP($E54,DD!$A$2:$C$150,3,0)))</f>
        <v/>
      </c>
      <c r="H54" s="11"/>
      <c r="I54" s="11"/>
      <c r="J54" s="11"/>
      <c r="K54" s="11"/>
      <c r="L54" s="11"/>
      <c r="M54" s="8"/>
      <c r="N54" s="12" t="str">
        <f t="shared" ref="N54:N55" si="20">IF(G54="","",IF(COUNT(H54:L54)=3,IF(M54&lt;&gt;"",(SUM(H54:J54)-6)*G54,SUM(H54:J54)*G54),IF(M54&lt;&gt;"",(SUM(H54:L54)-MAX(H54:L54)-MIN(H54:L54)-6)*G54,(SUM(H54:L54)-MAX(H54:L54)-MIN(H54:L54))*G54)))</f>
        <v/>
      </c>
      <c r="O54" s="12" t="str">
        <f>IF(N54="","",N54+O53)</f>
        <v/>
      </c>
    </row>
    <row r="55" spans="1:15" ht="15.75" thickBot="1" x14ac:dyDescent="0.3">
      <c r="A55" s="71"/>
      <c r="B55" s="67"/>
      <c r="C55" s="68"/>
      <c r="D55" s="14">
        <v>4</v>
      </c>
      <c r="E55" s="8"/>
      <c r="F55" s="12" t="str">
        <f>IF($E55="","",IF(ISNA(VLOOKUP($E55,DD!$A$2:$C$150,2,0)),"NO SUCH DIVE",VLOOKUP($E55,DD!$A$2:$C$150,2,0)))</f>
        <v/>
      </c>
      <c r="G55" s="14" t="str">
        <f>IF($E55="","",IF(ISNA(VLOOKUP($E55,DD!$A$2:$C$150,3,0)),"",VLOOKUP($E55,DD!$A$2:$C$150,3,0)))</f>
        <v/>
      </c>
      <c r="H55" s="11"/>
      <c r="I55" s="11"/>
      <c r="J55" s="11"/>
      <c r="K55" s="11"/>
      <c r="L55" s="11"/>
      <c r="M55" s="8"/>
      <c r="N55" s="12" t="str">
        <f t="shared" si="20"/>
        <v/>
      </c>
      <c r="O55" s="12" t="str">
        <f>IF(N55="","",N55+O54)</f>
        <v/>
      </c>
    </row>
    <row r="56" spans="1:15" ht="15.75" thickBot="1" x14ac:dyDescent="0.3">
      <c r="A56" s="71"/>
      <c r="B56" s="67"/>
      <c r="C56" s="68"/>
      <c r="D56" s="14">
        <v>5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5">
        <f>IF(N56="",0,N56+O55)</f>
        <v>0</v>
      </c>
    </row>
    <row r="57" spans="1:15" x14ac:dyDescent="0.25">
      <c r="A57" s="73">
        <v>12</v>
      </c>
      <c r="B57" s="74"/>
      <c r="C57" s="75"/>
      <c r="D57" s="35">
        <v>1</v>
      </c>
      <c r="E57" s="36"/>
      <c r="F57" s="37" t="str">
        <f>IF($E57="","",IF(ISNA(VLOOKUP($E57,DD!$A$2:$C$150,2,0)),"NO SUCH DIVE",VLOOKUP($E57,DD!$A$2:$C$150,2,0)))</f>
        <v/>
      </c>
      <c r="G57" s="35" t="str">
        <f>IF($E57="","",IF(ISNA(VLOOKUP($E57,DD!$A$2:$C$150,3,0)),"",VLOOKUP($E57,DD!$A$2:$C$150,3,0)))</f>
        <v/>
      </c>
      <c r="H57" s="38"/>
      <c r="I57" s="38"/>
      <c r="J57" s="38"/>
      <c r="K57" s="38"/>
      <c r="L57" s="38"/>
      <c r="M57" s="36"/>
      <c r="N57" s="37" t="str">
        <f t="shared" si="1"/>
        <v/>
      </c>
      <c r="O57" s="37" t="str">
        <f t="shared" si="14"/>
        <v/>
      </c>
    </row>
    <row r="58" spans="1:15" x14ac:dyDescent="0.25">
      <c r="A58" s="73"/>
      <c r="B58" s="74"/>
      <c r="C58" s="75"/>
      <c r="D58" s="35">
        <v>2</v>
      </c>
      <c r="E58" s="36"/>
      <c r="F58" s="37" t="str">
        <f>IF($E58="","",IF(ISNA(VLOOKUP($E58,DD!$A$2:$C$150,2,0)),"NO SUCH DIVE",VLOOKUP($E58,DD!$A$2:$C$150,2,0)))</f>
        <v/>
      </c>
      <c r="G58" s="35" t="str">
        <f>IF($E58="","",IF(ISNA(VLOOKUP($E58,DD!$A$2:$C$150,3,0)),"",VLOOKUP($E58,DD!$A$2:$C$150,3,0)))</f>
        <v/>
      </c>
      <c r="H58" s="38"/>
      <c r="I58" s="38"/>
      <c r="J58" s="38"/>
      <c r="K58" s="38"/>
      <c r="L58" s="38"/>
      <c r="M58" s="36"/>
      <c r="N58" s="37" t="str">
        <f t="shared" si="1"/>
        <v/>
      </c>
      <c r="O58" s="37" t="str">
        <f t="shared" ref="O58" si="21">IF(N58="","",N58+O57)</f>
        <v/>
      </c>
    </row>
    <row r="59" spans="1:15" x14ac:dyDescent="0.25">
      <c r="A59" s="73"/>
      <c r="B59" s="74"/>
      <c r="C59" s="75"/>
      <c r="D59" s="35">
        <v>3</v>
      </c>
      <c r="E59" s="36"/>
      <c r="F59" s="37" t="str">
        <f>IF($E59="","",IF(ISNA(VLOOKUP($E59,DD!$A$2:$C$150,2,0)),"NO SUCH DIVE",VLOOKUP($E59,DD!$A$2:$C$150,2,0)))</f>
        <v/>
      </c>
      <c r="G59" s="35" t="str">
        <f>IF($E59="","",IF(ISNA(VLOOKUP($E59,DD!$A$2:$C$150,3,0)),"",VLOOKUP($E59,DD!$A$2:$C$150,3,0)))</f>
        <v/>
      </c>
      <c r="H59" s="38"/>
      <c r="I59" s="38"/>
      <c r="J59" s="38"/>
      <c r="K59" s="38"/>
      <c r="L59" s="38"/>
      <c r="M59" s="36"/>
      <c r="N59" s="37" t="str">
        <f t="shared" ref="N59:N60" si="22">IF(G59="","",IF(COUNT(H59:L59)=3,IF(M59&lt;&gt;"",(SUM(H59:J59)-6)*G59,SUM(H59:J59)*G59),IF(M59&lt;&gt;"",(SUM(H59:L59)-MAX(H59:L59)-MIN(H59:L59)-6)*G59,(SUM(H59:L59)-MAX(H59:L59)-MIN(H59:L59))*G59)))</f>
        <v/>
      </c>
      <c r="O59" s="37" t="str">
        <f>IF(N59="","",N59+O58)</f>
        <v/>
      </c>
    </row>
    <row r="60" spans="1:15" ht="15.75" thickBot="1" x14ac:dyDescent="0.3">
      <c r="A60" s="73"/>
      <c r="B60" s="74"/>
      <c r="C60" s="75"/>
      <c r="D60" s="35">
        <v>4</v>
      </c>
      <c r="E60" s="36"/>
      <c r="F60" s="37" t="str">
        <f>IF($E60="","",IF(ISNA(VLOOKUP($E60,DD!$A$2:$C$150,2,0)),"NO SUCH DIVE",VLOOKUP($E60,DD!$A$2:$C$150,2,0)))</f>
        <v/>
      </c>
      <c r="G60" s="35" t="str">
        <f>IF($E60="","",IF(ISNA(VLOOKUP($E60,DD!$A$2:$C$150,3,0)),"",VLOOKUP($E60,DD!$A$2:$C$150,3,0)))</f>
        <v/>
      </c>
      <c r="H60" s="38"/>
      <c r="I60" s="38"/>
      <c r="J60" s="38"/>
      <c r="K60" s="38"/>
      <c r="L60" s="38"/>
      <c r="M60" s="36"/>
      <c r="N60" s="37" t="str">
        <f t="shared" si="22"/>
        <v/>
      </c>
      <c r="O60" s="37" t="str">
        <f>IF(N60="","",N60+O59)</f>
        <v/>
      </c>
    </row>
    <row r="61" spans="1:15" ht="15.75" thickBot="1" x14ac:dyDescent="0.3">
      <c r="A61" s="73"/>
      <c r="B61" s="74"/>
      <c r="C61" s="75"/>
      <c r="D61" s="35">
        <v>5</v>
      </c>
      <c r="E61" s="36"/>
      <c r="F61" s="37" t="str">
        <f>IF($E61="","",IF(ISNA(VLOOKUP($E61,DD!$A$2:$C$150,2,0)),"NO SUCH DIVE",VLOOKUP($E61,DD!$A$2:$C$150,2,0)))</f>
        <v/>
      </c>
      <c r="G61" s="35" t="str">
        <f>IF($E61="","",IF(ISNA(VLOOKUP($E61,DD!$A$2:$C$150,3,0)),"",VLOOKUP($E61,DD!$A$2:$C$150,3,0)))</f>
        <v/>
      </c>
      <c r="H61" s="38"/>
      <c r="I61" s="38"/>
      <c r="J61" s="38"/>
      <c r="K61" s="38"/>
      <c r="L61" s="38"/>
      <c r="M61" s="36"/>
      <c r="N61" s="37" t="str">
        <f t="shared" si="1"/>
        <v/>
      </c>
      <c r="O61" s="39">
        <f>IF(N61="",0,N61+O60)</f>
        <v>0</v>
      </c>
    </row>
    <row r="62" spans="1:15" x14ac:dyDescent="0.25">
      <c r="A62" s="71">
        <v>13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23">IF(N62="","",N62)</f>
        <v/>
      </c>
    </row>
    <row r="63" spans="1:15" x14ac:dyDescent="0.25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24">IF(N63="","",N63+O62)</f>
        <v/>
      </c>
    </row>
    <row r="64" spans="1:15" x14ac:dyDescent="0.25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ref="N64:N65" si="25">IF(G64="","",IF(COUNT(H64:L64)=3,IF(M64&lt;&gt;"",(SUM(H64:J64)-6)*G64,SUM(H64:J64)*G64),IF(M64&lt;&gt;"",(SUM(H64:L64)-MAX(H64:L64)-MIN(H64:L64)-6)*G64,(SUM(H64:L64)-MAX(H64:L64)-MIN(H64:L64))*G64)))</f>
        <v/>
      </c>
      <c r="O64" s="12" t="str">
        <f>IF(N64="","",N64+O63)</f>
        <v/>
      </c>
    </row>
    <row r="65" spans="1:15" ht="15.75" thickBot="1" x14ac:dyDescent="0.3">
      <c r="A65" s="71"/>
      <c r="B65" s="67"/>
      <c r="C65" s="68"/>
      <c r="D65" s="14">
        <v>4</v>
      </c>
      <c r="E65" s="8"/>
      <c r="F65" s="12" t="str">
        <f>IF($E65="","",IF(ISNA(VLOOKUP($E65,DD!$A$2:$C$150,2,0)),"NO SUCH DIVE",VLOOKUP($E65,DD!$A$2:$C$150,2,0)))</f>
        <v/>
      </c>
      <c r="G65" s="14" t="str">
        <f>IF($E65="","",IF(ISNA(VLOOKUP($E65,DD!$A$2:$C$150,3,0)),"",VLOOKUP($E65,DD!$A$2:$C$150,3,0)))</f>
        <v/>
      </c>
      <c r="H65" s="11"/>
      <c r="I65" s="11"/>
      <c r="J65" s="11"/>
      <c r="K65" s="11"/>
      <c r="L65" s="11"/>
      <c r="M65" s="8"/>
      <c r="N65" s="12" t="str">
        <f t="shared" si="25"/>
        <v/>
      </c>
      <c r="O65" s="12" t="str">
        <f>IF(N65="","",N65+O64)</f>
        <v/>
      </c>
    </row>
    <row r="66" spans="1:15" ht="15.75" thickBot="1" x14ac:dyDescent="0.3">
      <c r="A66" s="71"/>
      <c r="B66" s="67"/>
      <c r="C66" s="68"/>
      <c r="D66" s="14">
        <v>5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5">
        <f>IF(N66="",0,N66+O65)</f>
        <v>0</v>
      </c>
    </row>
    <row r="67" spans="1:15" x14ac:dyDescent="0.25">
      <c r="A67" s="73">
        <v>14</v>
      </c>
      <c r="B67" s="74"/>
      <c r="C67" s="75"/>
      <c r="D67" s="35">
        <v>1</v>
      </c>
      <c r="E67" s="36"/>
      <c r="F67" s="37" t="str">
        <f>IF($E67="","",IF(ISNA(VLOOKUP($E67,DD!$A$2:$C$150,2,0)),"NO SUCH DIVE",VLOOKUP($E67,DD!$A$2:$C$150,2,0)))</f>
        <v/>
      </c>
      <c r="G67" s="35" t="str">
        <f>IF($E67="","",IF(ISNA(VLOOKUP($E67,DD!$A$2:$C$150,3,0)),"",VLOOKUP($E67,DD!$A$2:$C$150,3,0)))</f>
        <v/>
      </c>
      <c r="H67" s="38"/>
      <c r="I67" s="38"/>
      <c r="J67" s="38"/>
      <c r="K67" s="38"/>
      <c r="L67" s="38"/>
      <c r="M67" s="36"/>
      <c r="N67" s="37" t="str">
        <f t="shared" si="1"/>
        <v/>
      </c>
      <c r="O67" s="37" t="str">
        <f t="shared" ref="O67" si="26">IF(N67="","",N67)</f>
        <v/>
      </c>
    </row>
    <row r="68" spans="1:15" x14ac:dyDescent="0.25">
      <c r="A68" s="73"/>
      <c r="B68" s="74"/>
      <c r="C68" s="75"/>
      <c r="D68" s="35">
        <v>2</v>
      </c>
      <c r="E68" s="36"/>
      <c r="F68" s="37" t="str">
        <f>IF($E68="","",IF(ISNA(VLOOKUP($E68,DD!$A$2:$C$150,2,0)),"NO SUCH DIVE",VLOOKUP($E68,DD!$A$2:$C$150,2,0)))</f>
        <v/>
      </c>
      <c r="G68" s="35" t="str">
        <f>IF($E68="","",IF(ISNA(VLOOKUP($E68,DD!$A$2:$C$150,3,0)),"",VLOOKUP($E68,DD!$A$2:$C$150,3,0)))</f>
        <v/>
      </c>
      <c r="H68" s="38"/>
      <c r="I68" s="38"/>
      <c r="J68" s="38"/>
      <c r="K68" s="38"/>
      <c r="L68" s="38"/>
      <c r="M68" s="36"/>
      <c r="N68" s="37" t="str">
        <f t="shared" si="1"/>
        <v/>
      </c>
      <c r="O68" s="37" t="str">
        <f t="shared" ref="O68" si="27">IF(N68="","",N68+O67)</f>
        <v/>
      </c>
    </row>
    <row r="69" spans="1:15" x14ac:dyDescent="0.25">
      <c r="A69" s="73"/>
      <c r="B69" s="74"/>
      <c r="C69" s="75"/>
      <c r="D69" s="35">
        <v>3</v>
      </c>
      <c r="E69" s="36"/>
      <c r="F69" s="37" t="str">
        <f>IF($E69="","",IF(ISNA(VLOOKUP($E69,DD!$A$2:$C$150,2,0)),"NO SUCH DIVE",VLOOKUP($E69,DD!$A$2:$C$150,2,0)))</f>
        <v/>
      </c>
      <c r="G69" s="35" t="str">
        <f>IF($E69="","",IF(ISNA(VLOOKUP($E69,DD!$A$2:$C$150,3,0)),"",VLOOKUP($E69,DD!$A$2:$C$150,3,0)))</f>
        <v/>
      </c>
      <c r="H69" s="38"/>
      <c r="I69" s="38"/>
      <c r="J69" s="38"/>
      <c r="K69" s="38"/>
      <c r="L69" s="38"/>
      <c r="M69" s="36"/>
      <c r="N69" s="37" t="str">
        <f t="shared" ref="N69:N70" si="28">IF(G69="","",IF(COUNT(H69:L69)=3,IF(M69&lt;&gt;"",(SUM(H69:J69)-6)*G69,SUM(H69:J69)*G69),IF(M69&lt;&gt;"",(SUM(H69:L69)-MAX(H69:L69)-MIN(H69:L69)-6)*G69,(SUM(H69:L69)-MAX(H69:L69)-MIN(H69:L69))*G69)))</f>
        <v/>
      </c>
      <c r="O69" s="37" t="str">
        <f>IF(N69="","",N69+O68)</f>
        <v/>
      </c>
    </row>
    <row r="70" spans="1:15" ht="15.75" thickBot="1" x14ac:dyDescent="0.3">
      <c r="A70" s="73"/>
      <c r="B70" s="74"/>
      <c r="C70" s="75"/>
      <c r="D70" s="35">
        <v>4</v>
      </c>
      <c r="E70" s="36"/>
      <c r="F70" s="37" t="str">
        <f>IF($E70="","",IF(ISNA(VLOOKUP($E70,DD!$A$2:$C$150,2,0)),"NO SUCH DIVE",VLOOKUP($E70,DD!$A$2:$C$150,2,0)))</f>
        <v/>
      </c>
      <c r="G70" s="35" t="str">
        <f>IF($E70="","",IF(ISNA(VLOOKUP($E70,DD!$A$2:$C$150,3,0)),"",VLOOKUP($E70,DD!$A$2:$C$150,3,0)))</f>
        <v/>
      </c>
      <c r="H70" s="38"/>
      <c r="I70" s="38"/>
      <c r="J70" s="38"/>
      <c r="K70" s="38"/>
      <c r="L70" s="38"/>
      <c r="M70" s="36"/>
      <c r="N70" s="37" t="str">
        <f t="shared" si="28"/>
        <v/>
      </c>
      <c r="O70" s="37" t="str">
        <f>IF(N70="","",N70+O69)</f>
        <v/>
      </c>
    </row>
    <row r="71" spans="1:15" ht="15.75" thickBot="1" x14ac:dyDescent="0.3">
      <c r="A71" s="73"/>
      <c r="B71" s="74"/>
      <c r="C71" s="75"/>
      <c r="D71" s="35">
        <v>5</v>
      </c>
      <c r="E71" s="36"/>
      <c r="F71" s="37" t="str">
        <f>IF($E71="","",IF(ISNA(VLOOKUP($E71,DD!$A$2:$C$150,2,0)),"NO SUCH DIVE",VLOOKUP($E71,DD!$A$2:$C$150,2,0)))</f>
        <v/>
      </c>
      <c r="G71" s="35" t="str">
        <f>IF($E71="","",IF(ISNA(VLOOKUP($E71,DD!$A$2:$C$150,3,0)),"",VLOOKUP($E71,DD!$A$2:$C$150,3,0)))</f>
        <v/>
      </c>
      <c r="H71" s="38"/>
      <c r="I71" s="38"/>
      <c r="J71" s="38"/>
      <c r="K71" s="38"/>
      <c r="L71" s="38"/>
      <c r="M71" s="36"/>
      <c r="N71" s="37" t="str">
        <f t="shared" si="1"/>
        <v/>
      </c>
      <c r="O71" s="39">
        <f>IF(N71="",0,N71+O70)</f>
        <v>0</v>
      </c>
    </row>
    <row r="72" spans="1:15" x14ac:dyDescent="0.25">
      <c r="A72" s="71">
        <v>15</v>
      </c>
      <c r="B72" s="67"/>
      <c r="C72" s="68"/>
      <c r="D72" s="14">
        <v>1</v>
      </c>
      <c r="E72" s="8"/>
      <c r="F72" s="12" t="str">
        <f>IF($E72="","",IF(ISNA(VLOOKUP($E72,DD!$A$2:$C$150,2,0)),"NO SUCH DIVE",VLOOKUP($E72,DD!$A$2:$C$150,2,0)))</f>
        <v/>
      </c>
      <c r="G72" s="14" t="str">
        <f>IF($E72="","",IF(ISNA(VLOOKUP($E72,DD!$A$2:$C$150,3,0)),"",VLOOKUP($E72,DD!$A$2:$C$150,3,0)))</f>
        <v/>
      </c>
      <c r="H72" s="11"/>
      <c r="I72" s="11"/>
      <c r="J72" s="11"/>
      <c r="K72" s="11"/>
      <c r="L72" s="11"/>
      <c r="M72" s="8"/>
      <c r="N72" s="12" t="str">
        <f t="shared" si="1"/>
        <v/>
      </c>
      <c r="O72" s="12" t="str">
        <f t="shared" ref="O72" si="29">IF(N72="","",N72)</f>
        <v/>
      </c>
    </row>
    <row r="73" spans="1:15" x14ac:dyDescent="0.25">
      <c r="A73" s="71"/>
      <c r="B73" s="67"/>
      <c r="C73" s="68"/>
      <c r="D73" s="14">
        <v>2</v>
      </c>
      <c r="E73" s="8"/>
      <c r="F73" s="12" t="str">
        <f>IF($E73="","",IF(ISNA(VLOOKUP($E73,DD!$A$2:$C$150,2,0)),"NO SUCH DIVE",VLOOKUP($E73,DD!$A$2:$C$150,2,0)))</f>
        <v/>
      </c>
      <c r="G73" s="14" t="str">
        <f>IF($E73="","",IF(ISNA(VLOOKUP($E73,DD!$A$2:$C$150,3,0)),"",VLOOKUP($E73,DD!$A$2:$C$150,3,0)))</f>
        <v/>
      </c>
      <c r="H73" s="11"/>
      <c r="I73" s="11"/>
      <c r="J73" s="11"/>
      <c r="K73" s="11"/>
      <c r="L73" s="11"/>
      <c r="M73" s="8"/>
      <c r="N73" s="12" t="str">
        <f t="shared" si="1"/>
        <v/>
      </c>
      <c r="O73" s="12" t="str">
        <f t="shared" ref="O73" si="30">IF(N73="","",N73+O72)</f>
        <v/>
      </c>
    </row>
    <row r="74" spans="1:15" x14ac:dyDescent="0.25">
      <c r="A74" s="71"/>
      <c r="B74" s="67"/>
      <c r="C74" s="68"/>
      <c r="D74" s="14">
        <v>3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ref="N74:N75" si="31">IF(G74="","",IF(COUNT(H74:L74)=3,IF(M74&lt;&gt;"",(SUM(H74:J74)-6)*G74,SUM(H74:J74)*G74),IF(M74&lt;&gt;"",(SUM(H74:L74)-MAX(H74:L74)-MIN(H74:L74)-6)*G74,(SUM(H74:L74)-MAX(H74:L74)-MIN(H74:L74))*G74)))</f>
        <v/>
      </c>
      <c r="O74" s="12" t="str">
        <f>IF(N74="","",N74+O73)</f>
        <v/>
      </c>
    </row>
    <row r="75" spans="1:15" ht="15" customHeight="1" thickBot="1" x14ac:dyDescent="0.3">
      <c r="A75" s="71"/>
      <c r="B75" s="67"/>
      <c r="C75" s="68"/>
      <c r="D75" s="14">
        <v>4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si="31"/>
        <v/>
      </c>
      <c r="O75" s="12" t="str">
        <f>IF(N75="","",N75+O74)</f>
        <v/>
      </c>
    </row>
    <row r="76" spans="1:15" ht="15.75" thickBot="1" x14ac:dyDescent="0.3">
      <c r="A76" s="71"/>
      <c r="B76" s="67"/>
      <c r="C76" s="68"/>
      <c r="D76" s="14">
        <v>5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1"/>
        <v/>
      </c>
      <c r="O76" s="15">
        <f>IF(N76="",0,N76+O75)</f>
        <v>0</v>
      </c>
    </row>
    <row r="77" spans="1:15" x14ac:dyDescent="0.25">
      <c r="A77" s="73">
        <v>16</v>
      </c>
      <c r="B77" s="74"/>
      <c r="C77" s="75"/>
      <c r="D77" s="35">
        <v>1</v>
      </c>
      <c r="E77" s="36"/>
      <c r="F77" s="37" t="str">
        <f>IF($E77="","",IF(ISNA(VLOOKUP($E77,DD!$A$2:$C$150,2,0)),"NO SUCH DIVE",VLOOKUP($E77,DD!$A$2:$C$150,2,0)))</f>
        <v/>
      </c>
      <c r="G77" s="35" t="str">
        <f>IF($E77="","",IF(ISNA(VLOOKUP($E77,DD!$A$2:$C$150,3,0)),"",VLOOKUP($E77,DD!$A$2:$C$150,3,0)))</f>
        <v/>
      </c>
      <c r="H77" s="38"/>
      <c r="I77" s="38"/>
      <c r="J77" s="38"/>
      <c r="K77" s="38"/>
      <c r="L77" s="38"/>
      <c r="M77" s="36"/>
      <c r="N77" s="37" t="str">
        <f t="shared" si="1"/>
        <v/>
      </c>
      <c r="O77" s="37" t="str">
        <f t="shared" ref="O77" si="32">IF(N77="","",N77)</f>
        <v/>
      </c>
    </row>
    <row r="78" spans="1:15" x14ac:dyDescent="0.25">
      <c r="A78" s="73"/>
      <c r="B78" s="74"/>
      <c r="C78" s="75"/>
      <c r="D78" s="35">
        <v>2</v>
      </c>
      <c r="E78" s="36"/>
      <c r="F78" s="37" t="str">
        <f>IF($E78="","",IF(ISNA(VLOOKUP($E78,DD!$A$2:$C$150,2,0)),"NO SUCH DIVE",VLOOKUP($E78,DD!$A$2:$C$150,2,0)))</f>
        <v/>
      </c>
      <c r="G78" s="35" t="str">
        <f>IF($E78="","",IF(ISNA(VLOOKUP($E78,DD!$A$2:$C$150,3,0)),"",VLOOKUP($E78,DD!$A$2:$C$150,3,0)))</f>
        <v/>
      </c>
      <c r="H78" s="38"/>
      <c r="I78" s="38"/>
      <c r="J78" s="38"/>
      <c r="K78" s="38"/>
      <c r="L78" s="38"/>
      <c r="M78" s="36"/>
      <c r="N78" s="37" t="str">
        <f t="shared" si="1"/>
        <v/>
      </c>
      <c r="O78" s="37" t="str">
        <f t="shared" ref="O78" si="33">IF(N78="","",N78+O77)</f>
        <v/>
      </c>
    </row>
    <row r="79" spans="1:15" x14ac:dyDescent="0.25">
      <c r="A79" s="73"/>
      <c r="B79" s="74"/>
      <c r="C79" s="75"/>
      <c r="D79" s="35">
        <v>3</v>
      </c>
      <c r="E79" s="36"/>
      <c r="F79" s="37" t="str">
        <f>IF($E79="","",IF(ISNA(VLOOKUP($E79,DD!$A$2:$C$150,2,0)),"NO SUCH DIVE",VLOOKUP($E79,DD!$A$2:$C$150,2,0)))</f>
        <v/>
      </c>
      <c r="G79" s="35" t="str">
        <f>IF($E79="","",IF(ISNA(VLOOKUP($E79,DD!$A$2:$C$150,3,0)),"",VLOOKUP($E79,DD!$A$2:$C$150,3,0)))</f>
        <v/>
      </c>
      <c r="H79" s="38"/>
      <c r="I79" s="38"/>
      <c r="J79" s="38"/>
      <c r="K79" s="38"/>
      <c r="L79" s="38"/>
      <c r="M79" s="36"/>
      <c r="N79" s="37" t="str">
        <f t="shared" ref="N79:N80" si="34">IF(G79="","",IF(COUNT(H79:L79)=3,IF(M79&lt;&gt;"",(SUM(H79:J79)-6)*G79,SUM(H79:J79)*G79),IF(M79&lt;&gt;"",(SUM(H79:L79)-MAX(H79:L79)-MIN(H79:L79)-6)*G79,(SUM(H79:L79)-MAX(H79:L79)-MIN(H79:L79))*G79)))</f>
        <v/>
      </c>
      <c r="O79" s="37" t="str">
        <f>IF(N79="","",N79+O78)</f>
        <v/>
      </c>
    </row>
    <row r="80" spans="1:15" ht="15.75" thickBot="1" x14ac:dyDescent="0.3">
      <c r="A80" s="73"/>
      <c r="B80" s="74"/>
      <c r="C80" s="75"/>
      <c r="D80" s="35">
        <v>4</v>
      </c>
      <c r="E80" s="36"/>
      <c r="F80" s="37" t="str">
        <f>IF($E80="","",IF(ISNA(VLOOKUP($E80,DD!$A$2:$C$150,2,0)),"NO SUCH DIVE",VLOOKUP($E80,DD!$A$2:$C$150,2,0)))</f>
        <v/>
      </c>
      <c r="G80" s="35" t="str">
        <f>IF($E80="","",IF(ISNA(VLOOKUP($E80,DD!$A$2:$C$150,3,0)),"",VLOOKUP($E80,DD!$A$2:$C$150,3,0)))</f>
        <v/>
      </c>
      <c r="H80" s="38"/>
      <c r="I80" s="38"/>
      <c r="J80" s="38"/>
      <c r="K80" s="38"/>
      <c r="L80" s="38"/>
      <c r="M80" s="36"/>
      <c r="N80" s="37" t="str">
        <f t="shared" si="34"/>
        <v/>
      </c>
      <c r="O80" s="37" t="str">
        <f>IF(N80="","",N80+O79)</f>
        <v/>
      </c>
    </row>
    <row r="81" spans="1:15" ht="15.75" thickBot="1" x14ac:dyDescent="0.3">
      <c r="A81" s="73"/>
      <c r="B81" s="74"/>
      <c r="C81" s="75"/>
      <c r="D81" s="35">
        <v>5</v>
      </c>
      <c r="E81" s="36"/>
      <c r="F81" s="37" t="str">
        <f>IF($E81="","",IF(ISNA(VLOOKUP($E81,DD!$A$2:$C$150,2,0)),"NO SUCH DIVE",VLOOKUP($E81,DD!$A$2:$C$150,2,0)))</f>
        <v/>
      </c>
      <c r="G81" s="35" t="str">
        <f>IF($E81="","",IF(ISNA(VLOOKUP($E81,DD!$A$2:$C$150,3,0)),"",VLOOKUP($E81,DD!$A$2:$C$150,3,0)))</f>
        <v/>
      </c>
      <c r="H81" s="38"/>
      <c r="I81" s="38"/>
      <c r="J81" s="38"/>
      <c r="K81" s="38"/>
      <c r="L81" s="38"/>
      <c r="M81" s="36"/>
      <c r="N81" s="37" t="str">
        <f t="shared" si="1"/>
        <v/>
      </c>
      <c r="O81" s="39">
        <f>IF(N81="",0,N81+O80)</f>
        <v>0</v>
      </c>
    </row>
    <row r="82" spans="1:15" x14ac:dyDescent="0.25">
      <c r="A82" s="71">
        <v>17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1"/>
        <v/>
      </c>
      <c r="O82" s="12" t="str">
        <f t="shared" ref="O82" si="35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1"/>
        <v/>
      </c>
      <c r="O83" s="12" t="str">
        <f t="shared" ref="O83" si="36">IF(N83="","",N83+O82)</f>
        <v/>
      </c>
    </row>
    <row r="84" spans="1:15" x14ac:dyDescent="0.25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ref="N84:N85" si="37">IF(G84="","",IF(COUNT(H84:L84)=3,IF(M84&lt;&gt;"",(SUM(H84:J84)-6)*G84,SUM(H84:J84)*G84),IF(M84&lt;&gt;"",(SUM(H84:L84)-MAX(H84:L84)-MIN(H84:L84)-6)*G84,(SUM(H84:L84)-MAX(H84:L84)-MIN(H84:L84))*G84)))</f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37"/>
        <v/>
      </c>
      <c r="O85" s="12" t="str">
        <f>IF(N85="","",N85+O84)</f>
        <v/>
      </c>
    </row>
    <row r="86" spans="1:15" ht="15.75" thickBot="1" x14ac:dyDescent="0.3">
      <c r="A86" s="71"/>
      <c r="B86" s="67"/>
      <c r="C86" s="68"/>
      <c r="D86" s="14">
        <v>5</v>
      </c>
      <c r="E86" s="8"/>
      <c r="F86" s="12" t="str">
        <f>IF($E86="","",IF(ISNA(VLOOKUP($E86,DD!$A$2:$C$150,2,0)),"NO SUCH DIVE",VLOOKUP($E86,DD!$A$2:$C$150,2,0)))</f>
        <v/>
      </c>
      <c r="G86" s="14" t="str">
        <f>IF($E86="","",IF(ISNA(VLOOKUP($E86,DD!$A$2:$C$150,3,0)),"",VLOOKUP($E86,DD!$A$2:$C$150,3,0)))</f>
        <v/>
      </c>
      <c r="H86" s="11"/>
      <c r="I86" s="11"/>
      <c r="J86" s="11"/>
      <c r="K86" s="11"/>
      <c r="L86" s="11"/>
      <c r="M86" s="8"/>
      <c r="N86" s="12" t="str">
        <f t="shared" si="1"/>
        <v/>
      </c>
      <c r="O86" s="15">
        <f>IF(N86="",0,N86+O85)</f>
        <v>0</v>
      </c>
    </row>
    <row r="87" spans="1:15" x14ac:dyDescent="0.25">
      <c r="A87" s="73">
        <v>18</v>
      </c>
      <c r="B87" s="74"/>
      <c r="C87" s="75"/>
      <c r="D87" s="35">
        <v>1</v>
      </c>
      <c r="E87" s="36"/>
      <c r="F87" s="37" t="str">
        <f>IF($E87="","",IF(ISNA(VLOOKUP($E87,DD!$A$2:$C$150,2,0)),"NO SUCH DIVE",VLOOKUP($E87,DD!$A$2:$C$150,2,0)))</f>
        <v/>
      </c>
      <c r="G87" s="35" t="str">
        <f>IF($E87="","",IF(ISNA(VLOOKUP($E87,DD!$A$2:$C$150,3,0)),"",VLOOKUP($E87,DD!$A$2:$C$150,3,0)))</f>
        <v/>
      </c>
      <c r="H87" s="38"/>
      <c r="I87" s="38"/>
      <c r="J87" s="38"/>
      <c r="K87" s="38"/>
      <c r="L87" s="38"/>
      <c r="M87" s="36"/>
      <c r="N87" s="37" t="str">
        <f t="shared" si="1"/>
        <v/>
      </c>
      <c r="O87" s="37" t="str">
        <f t="shared" ref="O87" si="38">IF(N87="","",N87)</f>
        <v/>
      </c>
    </row>
    <row r="88" spans="1:15" x14ac:dyDescent="0.25">
      <c r="A88" s="73"/>
      <c r="B88" s="74"/>
      <c r="C88" s="75"/>
      <c r="D88" s="35">
        <v>2</v>
      </c>
      <c r="E88" s="36"/>
      <c r="F88" s="37" t="str">
        <f>IF($E88="","",IF(ISNA(VLOOKUP($E88,DD!$A$2:$C$150,2,0)),"NO SUCH DIVE",VLOOKUP($E88,DD!$A$2:$C$150,2,0)))</f>
        <v/>
      </c>
      <c r="G88" s="35" t="str">
        <f>IF($E88="","",IF(ISNA(VLOOKUP($E88,DD!$A$2:$C$150,3,0)),"",VLOOKUP($E88,DD!$A$2:$C$150,3,0)))</f>
        <v/>
      </c>
      <c r="H88" s="38"/>
      <c r="I88" s="38"/>
      <c r="J88" s="38"/>
      <c r="K88" s="38"/>
      <c r="L88" s="38"/>
      <c r="M88" s="36"/>
      <c r="N88" s="37" t="str">
        <f t="shared" si="1"/>
        <v/>
      </c>
      <c r="O88" s="37" t="str">
        <f t="shared" ref="O88" si="39">IF(N88="","",N88+O87)</f>
        <v/>
      </c>
    </row>
    <row r="89" spans="1:15" x14ac:dyDescent="0.25">
      <c r="A89" s="73"/>
      <c r="B89" s="74"/>
      <c r="C89" s="75"/>
      <c r="D89" s="35">
        <v>3</v>
      </c>
      <c r="E89" s="36"/>
      <c r="F89" s="37" t="str">
        <f>IF($E89="","",IF(ISNA(VLOOKUP($E89,DD!$A$2:$C$150,2,0)),"NO SUCH DIVE",VLOOKUP($E89,DD!$A$2:$C$150,2,0)))</f>
        <v/>
      </c>
      <c r="G89" s="35" t="str">
        <f>IF($E89="","",IF(ISNA(VLOOKUP($E89,DD!$A$2:$C$150,3,0)),"",VLOOKUP($E89,DD!$A$2:$C$150,3,0)))</f>
        <v/>
      </c>
      <c r="H89" s="38"/>
      <c r="I89" s="38"/>
      <c r="J89" s="38"/>
      <c r="K89" s="38"/>
      <c r="L89" s="38"/>
      <c r="M89" s="36"/>
      <c r="N89" s="37" t="str">
        <f t="shared" ref="N89:N90" si="40">IF(G89="","",IF(COUNT(H89:L89)=3,IF(M89&lt;&gt;"",(SUM(H89:J89)-6)*G89,SUM(H89:J89)*G89),IF(M89&lt;&gt;"",(SUM(H89:L89)-MAX(H89:L89)-MIN(H89:L89)-6)*G89,(SUM(H89:L89)-MAX(H89:L89)-MIN(H89:L89))*G89)))</f>
        <v/>
      </c>
      <c r="O89" s="37" t="str">
        <f>IF(N89="","",N89+O88)</f>
        <v/>
      </c>
    </row>
    <row r="90" spans="1:15" ht="15.75" thickBot="1" x14ac:dyDescent="0.3">
      <c r="A90" s="73"/>
      <c r="B90" s="74"/>
      <c r="C90" s="75"/>
      <c r="D90" s="35">
        <v>4</v>
      </c>
      <c r="E90" s="36"/>
      <c r="F90" s="37" t="str">
        <f>IF($E90="","",IF(ISNA(VLOOKUP($E90,DD!$A$2:$C$150,2,0)),"NO SUCH DIVE",VLOOKUP($E90,DD!$A$2:$C$150,2,0)))</f>
        <v/>
      </c>
      <c r="G90" s="35" t="str">
        <f>IF($E90="","",IF(ISNA(VLOOKUP($E90,DD!$A$2:$C$150,3,0)),"",VLOOKUP($E90,DD!$A$2:$C$150,3,0)))</f>
        <v/>
      </c>
      <c r="H90" s="38"/>
      <c r="I90" s="38"/>
      <c r="J90" s="38"/>
      <c r="K90" s="38"/>
      <c r="L90" s="38"/>
      <c r="M90" s="36"/>
      <c r="N90" s="37" t="str">
        <f t="shared" si="40"/>
        <v/>
      </c>
      <c r="O90" s="37" t="str">
        <f>IF(N90="","",N90+O89)</f>
        <v/>
      </c>
    </row>
    <row r="91" spans="1:15" ht="15.75" thickBot="1" x14ac:dyDescent="0.3">
      <c r="A91" s="73"/>
      <c r="B91" s="74"/>
      <c r="C91" s="75"/>
      <c r="D91" s="35">
        <v>5</v>
      </c>
      <c r="E91" s="36"/>
      <c r="F91" s="37" t="str">
        <f>IF($E91="","",IF(ISNA(VLOOKUP($E91,DD!$A$2:$C$150,2,0)),"NO SUCH DIVE",VLOOKUP($E91,DD!$A$2:$C$150,2,0)))</f>
        <v/>
      </c>
      <c r="G91" s="35" t="str">
        <f>IF($E91="","",IF(ISNA(VLOOKUP($E91,DD!$A$2:$C$150,3,0)),"",VLOOKUP($E91,DD!$A$2:$C$150,3,0)))</f>
        <v/>
      </c>
      <c r="H91" s="38"/>
      <c r="I91" s="38"/>
      <c r="J91" s="38"/>
      <c r="K91" s="38"/>
      <c r="L91" s="38"/>
      <c r="M91" s="36"/>
      <c r="N91" s="37" t="str">
        <f t="shared" si="1"/>
        <v/>
      </c>
      <c r="O91" s="39">
        <f>IF(N91="",0,N91+O90)</f>
        <v>0</v>
      </c>
    </row>
    <row r="92" spans="1:15" x14ac:dyDescent="0.25">
      <c r="A92" s="71">
        <v>19</v>
      </c>
      <c r="B92" s="67"/>
      <c r="C92" s="68"/>
      <c r="D92" s="14">
        <v>1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1"/>
        <v/>
      </c>
      <c r="O92" s="12" t="str">
        <f t="shared" ref="O92" si="41">IF(N92="","",N92)</f>
        <v/>
      </c>
    </row>
    <row r="93" spans="1:15" x14ac:dyDescent="0.25">
      <c r="A93" s="71"/>
      <c r="B93" s="67"/>
      <c r="C93" s="68"/>
      <c r="D93" s="14">
        <v>2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>IF(G93="","",IF(COUNT(H93:L93)=3,IF(M93&lt;&gt;"",(SUM(H93:J93)-6)*G93,SUM(H93:J93)*G93),IF(M93&lt;&gt;"",(SUM(H93:L93)-MAX(H93:L93)-MIN(H93:L93)-6)*G93,(SUM(H93:L93)-MAX(H93:L93)-MIN(H93:L93))*G93)))</f>
        <v/>
      </c>
      <c r="O93" s="12" t="str">
        <f t="shared" ref="O93" si="42">IF(N93="","",N93+O92)</f>
        <v/>
      </c>
    </row>
    <row r="94" spans="1:15" x14ac:dyDescent="0.25">
      <c r="A94" s="71"/>
      <c r="B94" s="67"/>
      <c r="C94" s="68"/>
      <c r="D94" s="14">
        <v>3</v>
      </c>
      <c r="E94" s="8"/>
      <c r="F94" s="12" t="str">
        <f>IF($E94="","",IF(ISNA(VLOOKUP($E94,DD!$A$2:$C$150,2,0)),"NO SUCH DIVE",VLOOKUP($E94,DD!$A$2:$C$150,2,0)))</f>
        <v/>
      </c>
      <c r="G94" s="14" t="str">
        <f>IF($E94="","",IF(ISNA(VLOOKUP($E94,DD!$A$2:$C$150,3,0)),"",VLOOKUP($E94,DD!$A$2:$C$150,3,0)))</f>
        <v/>
      </c>
      <c r="H94" s="11"/>
      <c r="I94" s="11"/>
      <c r="J94" s="11"/>
      <c r="K94" s="11"/>
      <c r="L94" s="11"/>
      <c r="M94" s="8"/>
      <c r="N94" s="12" t="str">
        <f>IF(G94="","",IF(COUNT(H94:L94)=3,IF(M94&lt;&gt;"",(SUM(H94:J94)-6)*G94,SUM(H94:J94)*G94),IF(M94&lt;&gt;"",(SUM(H94:L94)-MAX(H94:L94)-MIN(H94:L94)-6)*G94,(SUM(H94:L94)-MAX(H94:L94)-MIN(H94:L94))*G94)))</f>
        <v/>
      </c>
      <c r="O94" s="12" t="str">
        <f>IF(N94="","",N94+O93)</f>
        <v/>
      </c>
    </row>
    <row r="95" spans="1:15" ht="15.75" thickBot="1" x14ac:dyDescent="0.3">
      <c r="A95" s="71"/>
      <c r="B95" s="67"/>
      <c r="C95" s="68"/>
      <c r="D95" s="14">
        <v>4</v>
      </c>
      <c r="E95" s="8"/>
      <c r="F95" s="12" t="str">
        <f>IF($E95="","",IF(ISNA(VLOOKUP($E95,DD!$A$2:$C$150,2,0)),"NO SUCH DIVE",VLOOKUP($E95,DD!$A$2:$C$150,2,0)))</f>
        <v/>
      </c>
      <c r="G95" s="14" t="str">
        <f>IF($E95="","",IF(ISNA(VLOOKUP($E95,DD!$A$2:$C$150,3,0)),"",VLOOKUP($E95,DD!$A$2:$C$150,3,0)))</f>
        <v/>
      </c>
      <c r="H95" s="11"/>
      <c r="I95" s="11"/>
      <c r="J95" s="11"/>
      <c r="K95" s="11"/>
      <c r="L95" s="11"/>
      <c r="M95" s="8"/>
      <c r="N95" s="12" t="str">
        <f t="shared" ref="N95" si="43">IF(G95="","",IF(COUNT(H95:L95)=3,IF(M95&lt;&gt;"",(SUM(H95:J95)-6)*G95,SUM(H95:J95)*G95),IF(M95&lt;&gt;"",(SUM(H95:L95)-MAX(H95:L95)-MIN(H95:L95)-6)*G95,(SUM(H95:L95)-MAX(H95:L95)-MIN(H95:L95))*G95)))</f>
        <v/>
      </c>
      <c r="O95" s="12" t="str">
        <f>IF(N95="","",N95+O94)</f>
        <v/>
      </c>
    </row>
    <row r="96" spans="1:15" ht="15.75" thickBot="1" x14ac:dyDescent="0.3">
      <c r="A96" s="71"/>
      <c r="B96" s="67"/>
      <c r="C96" s="68"/>
      <c r="D96" s="14">
        <v>5</v>
      </c>
      <c r="E96" s="8"/>
      <c r="F96" s="12" t="str">
        <f>IF($E96="","",IF(ISNA(VLOOKUP($E96,DD!$A$2:$C$150,2,0)),"NO SUCH DIVE",VLOOKUP($E96,DD!$A$2:$C$150,2,0)))</f>
        <v/>
      </c>
      <c r="G96" s="14" t="str">
        <f>IF($E96="","",IF(ISNA(VLOOKUP($E96,DD!$A$2:$C$150,3,0)),"",VLOOKUP($E96,DD!$A$2:$C$150,3,0)))</f>
        <v/>
      </c>
      <c r="H96" s="11"/>
      <c r="I96" s="11"/>
      <c r="J96" s="11"/>
      <c r="K96" s="11"/>
      <c r="L96" s="11"/>
      <c r="M96" s="8"/>
      <c r="N96" s="12" t="str">
        <f>IF(G96="","",IF(COUNT(H96:L96)=3,IF(M96&lt;&gt;"",(SUM(H96:J96)-6)*G96,SUM(H96:J96)*G96),IF(M96&lt;&gt;"",(SUM(H96:L96)-MAX(H96:L96)-MIN(H96:L96)-6)*G96,(SUM(H96:L96)-MAX(H96:L96)-MIN(H96:L96))*G96)))</f>
        <v/>
      </c>
      <c r="O96" s="15">
        <f>IF(N96="",0,N96+O95)</f>
        <v>0</v>
      </c>
    </row>
    <row r="97" spans="1:15" x14ac:dyDescent="0.25">
      <c r="A97" s="73">
        <v>20</v>
      </c>
      <c r="B97" s="74"/>
      <c r="C97" s="75"/>
      <c r="D97" s="35">
        <v>1</v>
      </c>
      <c r="E97" s="36"/>
      <c r="F97" s="37" t="str">
        <f>IF($E97="","",IF(ISNA(VLOOKUP($E97,DD!$A$2:$C$150,2,0)),"NO SUCH DIVE",VLOOKUP($E97,DD!$A$2:$C$150,2,0)))</f>
        <v/>
      </c>
      <c r="G97" s="35" t="str">
        <f>IF($E97="","",IF(ISNA(VLOOKUP($E97,DD!$A$2:$C$150,3,0)),"",VLOOKUP($E97,DD!$A$2:$C$150,3,0)))</f>
        <v/>
      </c>
      <c r="H97" s="38"/>
      <c r="I97" s="38"/>
      <c r="J97" s="38"/>
      <c r="K97" s="38"/>
      <c r="L97" s="38"/>
      <c r="M97" s="36"/>
      <c r="N97" s="37" t="str">
        <f>IF(G97="","",IF(COUNT(H97:L97)=3,IF(M97&lt;&gt;"",(SUM(H97:J97)-6)*G97,SUM(H97:J97)*G97),IF(M97&lt;&gt;"",(SUM(H97:L97)-MAX(H97:L97)-MIN(H97:L97)-6)*G97,(SUM(H97:L97)-MAX(H97:L97)-MIN(H97:L97))*G97)))</f>
        <v/>
      </c>
      <c r="O97" s="37" t="str">
        <f t="shared" ref="O97" si="44">IF(N97="","",N97)</f>
        <v/>
      </c>
    </row>
    <row r="98" spans="1:15" x14ac:dyDescent="0.25">
      <c r="A98" s="73"/>
      <c r="B98" s="74"/>
      <c r="C98" s="75"/>
      <c r="D98" s="35">
        <v>2</v>
      </c>
      <c r="E98" s="36"/>
      <c r="F98" s="37" t="str">
        <f>IF($E98="","",IF(ISNA(VLOOKUP($E98,DD!$A$2:$C$150,2,0)),"NO SUCH DIVE",VLOOKUP($E98,DD!$A$2:$C$150,2,0)))</f>
        <v/>
      </c>
      <c r="G98" s="35" t="str">
        <f>IF($E98="","",IF(ISNA(VLOOKUP($E98,DD!$A$2:$C$150,3,0)),"",VLOOKUP($E98,DD!$A$2:$C$150,3,0)))</f>
        <v/>
      </c>
      <c r="H98" s="38"/>
      <c r="I98" s="38"/>
      <c r="J98" s="38"/>
      <c r="K98" s="38"/>
      <c r="L98" s="38"/>
      <c r="M98" s="36"/>
      <c r="N98" s="37" t="str">
        <f>IF(G98="","",IF(COUNT(H98:L98)=3,IF(M98&lt;&gt;"",(SUM(H98:J98)-6)*G98,SUM(H98:J98)*G98),IF(M98&lt;&gt;"",(SUM(H98:L98)-MAX(H98:L98)-MIN(H98:L98)-6)*G98,(SUM(H98:L98)-MAX(H98:L98)-MIN(H98:L98))*G98)))</f>
        <v/>
      </c>
      <c r="O98" s="37" t="str">
        <f t="shared" ref="O98" si="45">IF(N98="","",N98+O97)</f>
        <v/>
      </c>
    </row>
    <row r="99" spans="1:15" x14ac:dyDescent="0.25">
      <c r="A99" s="73"/>
      <c r="B99" s="74"/>
      <c r="C99" s="75"/>
      <c r="D99" s="35">
        <v>3</v>
      </c>
      <c r="E99" s="36"/>
      <c r="F99" s="37" t="str">
        <f>IF($E99="","",IF(ISNA(VLOOKUP($E99,DD!$A$2:$C$150,2,0)),"NO SUCH DIVE",VLOOKUP($E99,DD!$A$2:$C$150,2,0)))</f>
        <v/>
      </c>
      <c r="G99" s="35" t="str">
        <f>IF($E99="","",IF(ISNA(VLOOKUP($E99,DD!$A$2:$C$150,3,0)),"",VLOOKUP($E99,DD!$A$2:$C$150,3,0)))</f>
        <v/>
      </c>
      <c r="H99" s="38"/>
      <c r="I99" s="38"/>
      <c r="J99" s="38"/>
      <c r="K99" s="38"/>
      <c r="L99" s="38"/>
      <c r="M99" s="36"/>
      <c r="N99" s="37" t="str">
        <f>IF(G99="","",IF(COUNT(H99:L99)=3,IF(M99&lt;&gt;"",(SUM(H99:J99)-6)*G99,SUM(H99:J99)*G99),IF(M99&lt;&gt;"",(SUM(H99:L99)-MAX(H99:L99)-MIN(H99:L99)-6)*G99,(SUM(H99:L99)-MAX(H99:L99)-MIN(H99:L99))*G99)))</f>
        <v/>
      </c>
      <c r="O99" s="37" t="str">
        <f>IF(N99="","",N99+O98)</f>
        <v/>
      </c>
    </row>
    <row r="100" spans="1:15" ht="15.75" thickBot="1" x14ac:dyDescent="0.3">
      <c r="A100" s="73"/>
      <c r="B100" s="74"/>
      <c r="C100" s="75"/>
      <c r="D100" s="35">
        <v>4</v>
      </c>
      <c r="E100" s="36"/>
      <c r="F100" s="37" t="str">
        <f>IF($E100="","",IF(ISNA(VLOOKUP($E100,DD!$A$2:$C$150,2,0)),"NO SUCH DIVE",VLOOKUP($E100,DD!$A$2:$C$150,2,0)))</f>
        <v/>
      </c>
      <c r="G100" s="35" t="str">
        <f>IF($E100="","",IF(ISNA(VLOOKUP($E100,DD!$A$2:$C$150,3,0)),"",VLOOKUP($E100,DD!$A$2:$C$150,3,0)))</f>
        <v/>
      </c>
      <c r="H100" s="38"/>
      <c r="I100" s="38"/>
      <c r="J100" s="38"/>
      <c r="K100" s="38"/>
      <c r="L100" s="38"/>
      <c r="M100" s="36"/>
      <c r="N100" s="37" t="str">
        <f t="shared" ref="N100" si="46">IF(G100="","",IF(COUNT(H100:L100)=3,IF(M100&lt;&gt;"",(SUM(H100:J100)-6)*G100,SUM(H100:J100)*G100),IF(M100&lt;&gt;"",(SUM(H100:L100)-MAX(H100:L100)-MIN(H100:L100)-6)*G100,(SUM(H100:L100)-MAX(H100:L100)-MIN(H100:L100))*G100)))</f>
        <v/>
      </c>
      <c r="O100" s="37" t="str">
        <f>IF(N100="","",N100+O99)</f>
        <v/>
      </c>
    </row>
    <row r="101" spans="1:15" ht="15.75" thickBot="1" x14ac:dyDescent="0.3">
      <c r="A101" s="73"/>
      <c r="B101" s="74"/>
      <c r="C101" s="75"/>
      <c r="D101" s="35">
        <v>5</v>
      </c>
      <c r="E101" s="36"/>
      <c r="F101" s="37" t="str">
        <f>IF($E101="","",IF(ISNA(VLOOKUP($E101,DD!$A$2:$C$150,2,0)),"NO SUCH DIVE",VLOOKUP($E101,DD!$A$2:$C$150,2,0)))</f>
        <v/>
      </c>
      <c r="G101" s="35" t="str">
        <f>IF($E101="","",IF(ISNA(VLOOKUP($E101,DD!$A$2:$C$150,3,0)),"",VLOOKUP($E101,DD!$A$2:$C$150,3,0)))</f>
        <v/>
      </c>
      <c r="H101" s="38"/>
      <c r="I101" s="38"/>
      <c r="J101" s="38"/>
      <c r="K101" s="38"/>
      <c r="L101" s="38"/>
      <c r="M101" s="36"/>
      <c r="N101" s="37" t="str">
        <f>IF(G101="","",IF(COUNT(H101:L101)=3,IF(M101&lt;&gt;"",(SUM(H101:J101)-6)*G101,SUM(H101:J101)*G101),IF(M101&lt;&gt;"",(SUM(H101:L101)-MAX(H101:L101)-MIN(H101:L101)-6)*G101,(SUM(H101:L101)-MAX(H101:L101)-MIN(H101:L101))*G101)))</f>
        <v/>
      </c>
      <c r="O101" s="39">
        <f>IF(N101="",0,N101+O100)</f>
        <v>0</v>
      </c>
    </row>
    <row r="102" spans="1:15" x14ac:dyDescent="0.25">
      <c r="A102" s="71">
        <v>21</v>
      </c>
      <c r="B102" s="67"/>
      <c r="C102" s="68"/>
      <c r="D102" s="14">
        <v>1</v>
      </c>
      <c r="E102" s="8"/>
      <c r="F102" s="12" t="str">
        <f>IF($E102="","",IF(ISNA(VLOOKUP($E102,DD!$A$2:$C$150,2,0)),"NO SUCH DIVE",VLOOKUP($E102,DD!$A$2:$C$150,2,0)))</f>
        <v/>
      </c>
      <c r="G102" s="14" t="str">
        <f>IF($E102="","",IF(ISNA(VLOOKUP($E102,DD!$A$2:$C$150,3,0)),"",VLOOKUP($E102,DD!$A$2:$C$150,3,0)))</f>
        <v/>
      </c>
      <c r="H102" s="11"/>
      <c r="I102" s="11"/>
      <c r="J102" s="11"/>
      <c r="K102" s="11"/>
      <c r="L102" s="11"/>
      <c r="M102" s="8"/>
      <c r="N102" s="12" t="str">
        <f>IF(G102="","",IF(COUNT(H102:L102)=3,IF(M102&lt;&gt;"",(SUM(H102:J102)-6)*G102,SUM(H102:J102)*G102),IF(M102&lt;&gt;"",(SUM(H102:L102)-MAX(H102:L102)-MIN(H102:L102)-6)*G102,(SUM(H102:L102)-MAX(H102:L102)-MIN(H102:L102))*G102)))</f>
        <v/>
      </c>
      <c r="O102" s="12" t="str">
        <f t="shared" ref="O102" si="47">IF(N102="","",N102)</f>
        <v/>
      </c>
    </row>
    <row r="103" spans="1:15" x14ac:dyDescent="0.25">
      <c r="A103" s="71"/>
      <c r="B103" s="67"/>
      <c r="C103" s="68"/>
      <c r="D103" s="14">
        <v>2</v>
      </c>
      <c r="E103" s="8"/>
      <c r="F103" s="12" t="str">
        <f>IF($E103="","",IF(ISNA(VLOOKUP($E103,DD!$A$2:$C$150,2,0)),"NO SUCH DIVE",VLOOKUP($E103,DD!$A$2:$C$150,2,0)))</f>
        <v/>
      </c>
      <c r="G103" s="14" t="str">
        <f>IF($E103="","",IF(ISNA(VLOOKUP($E103,DD!$A$2:$C$150,3,0)),"",VLOOKUP($E103,DD!$A$2:$C$150,3,0)))</f>
        <v/>
      </c>
      <c r="H103" s="11"/>
      <c r="I103" s="11"/>
      <c r="J103" s="11"/>
      <c r="K103" s="11"/>
      <c r="L103" s="11"/>
      <c r="M103" s="8"/>
      <c r="N103" s="12" t="str">
        <f>IF(G103="","",IF(COUNT(H103:L103)=3,IF(M103&lt;&gt;"",(SUM(H103:J103)-6)*G103,SUM(H103:J103)*G103),IF(M103&lt;&gt;"",(SUM(H103:L103)-MAX(H103:L103)-MIN(H103:L103)-6)*G103,(SUM(H103:L103)-MAX(H103:L103)-MIN(H103:L103))*G103)))</f>
        <v/>
      </c>
      <c r="O103" s="12" t="str">
        <f t="shared" ref="O103" si="48">IF(N103="","",N103+O102)</f>
        <v/>
      </c>
    </row>
    <row r="104" spans="1:15" x14ac:dyDescent="0.25">
      <c r="A104" s="71"/>
      <c r="B104" s="67"/>
      <c r="C104" s="68"/>
      <c r="D104" s="14">
        <v>3</v>
      </c>
      <c r="E104" s="8"/>
      <c r="F104" s="12" t="str">
        <f>IF($E104="","",IF(ISNA(VLOOKUP($E104,DD!$A$2:$C$150,2,0)),"NO SUCH DIVE",VLOOKUP($E104,DD!$A$2:$C$150,2,0)))</f>
        <v/>
      </c>
      <c r="G104" s="14" t="str">
        <f>IF($E104="","",IF(ISNA(VLOOKUP($E104,DD!$A$2:$C$150,3,0)),"",VLOOKUP($E104,DD!$A$2:$C$150,3,0)))</f>
        <v/>
      </c>
      <c r="H104" s="11"/>
      <c r="I104" s="11"/>
      <c r="J104" s="11"/>
      <c r="K104" s="11"/>
      <c r="L104" s="11"/>
      <c r="M104" s="8"/>
      <c r="N104" s="12" t="str">
        <f>IF(G104="","",IF(COUNT(H104:L104)=3,IF(M104&lt;&gt;"",(SUM(H104:J104)-6)*G104,SUM(H104:J104)*G104),IF(M104&lt;&gt;"",(SUM(H104:L104)-MAX(H104:L104)-MIN(H104:L104)-6)*G104,(SUM(H104:L104)-MAX(H104:L104)-MIN(H104:L104))*G104)))</f>
        <v/>
      </c>
      <c r="O104" s="12" t="str">
        <f>IF(N104="","",N104+O103)</f>
        <v/>
      </c>
    </row>
    <row r="105" spans="1:15" ht="15.75" thickBot="1" x14ac:dyDescent="0.3">
      <c r="A105" s="71"/>
      <c r="B105" s="67"/>
      <c r="C105" s="68"/>
      <c r="D105" s="14">
        <v>4</v>
      </c>
      <c r="E105" s="8"/>
      <c r="F105" s="12" t="str">
        <f>IF($E105="","",IF(ISNA(VLOOKUP($E105,DD!$A$2:$C$150,2,0)),"NO SUCH DIVE",VLOOKUP($E105,DD!$A$2:$C$150,2,0)))</f>
        <v/>
      </c>
      <c r="G105" s="14" t="str">
        <f>IF($E105="","",IF(ISNA(VLOOKUP($E105,DD!$A$2:$C$150,3,0)),"",VLOOKUP($E105,DD!$A$2:$C$150,3,0)))</f>
        <v/>
      </c>
      <c r="H105" s="11"/>
      <c r="I105" s="11"/>
      <c r="J105" s="11"/>
      <c r="K105" s="11"/>
      <c r="L105" s="11"/>
      <c r="M105" s="8"/>
      <c r="N105" s="12" t="str">
        <f t="shared" ref="N105" si="49">IF(G105="","",IF(COUNT(H105:L105)=3,IF(M105&lt;&gt;"",(SUM(H105:J105)-6)*G105,SUM(H105:J105)*G105),IF(M105&lt;&gt;"",(SUM(H105:L105)-MAX(H105:L105)-MIN(H105:L105)-6)*G105,(SUM(H105:L105)-MAX(H105:L105)-MIN(H105:L105))*G105)))</f>
        <v/>
      </c>
      <c r="O105" s="12" t="str">
        <f>IF(N105="","",N105+O104)</f>
        <v/>
      </c>
    </row>
    <row r="106" spans="1:15" ht="15.75" thickBot="1" x14ac:dyDescent="0.3">
      <c r="A106" s="71"/>
      <c r="B106" s="67"/>
      <c r="C106" s="68"/>
      <c r="D106" s="14">
        <v>5</v>
      </c>
      <c r="E106" s="8"/>
      <c r="F106" s="12" t="str">
        <f>IF($E106="","",IF(ISNA(VLOOKUP($E106,DD!$A$2:$C$150,2,0)),"NO SUCH DIVE",VLOOKUP($E106,DD!$A$2:$C$150,2,0)))</f>
        <v/>
      </c>
      <c r="G106" s="14" t="str">
        <f>IF($E106="","",IF(ISNA(VLOOKUP($E106,DD!$A$2:$C$150,3,0)),"",VLOOKUP($E106,DD!$A$2:$C$150,3,0)))</f>
        <v/>
      </c>
      <c r="H106" s="11"/>
      <c r="I106" s="11"/>
      <c r="J106" s="11"/>
      <c r="K106" s="11"/>
      <c r="L106" s="11"/>
      <c r="M106" s="8"/>
      <c r="N106" s="12" t="str">
        <f>IF(G106="","",IF(COUNT(H106:L106)=3,IF(M106&lt;&gt;"",(SUM(H106:J106)-6)*G106,SUM(H106:J106)*G106),IF(M106&lt;&gt;"",(SUM(H106:L106)-MAX(H106:L106)-MIN(H106:L106)-6)*G106,(SUM(H106:L106)-MAX(H106:L106)-MIN(H106:L106))*G106)))</f>
        <v/>
      </c>
      <c r="O106" s="15">
        <f>IF(N106="",0,N106+O105)</f>
        <v>0</v>
      </c>
    </row>
    <row r="107" spans="1:15" x14ac:dyDescent="0.25">
      <c r="A107" s="73">
        <v>22</v>
      </c>
      <c r="B107" s="74"/>
      <c r="C107" s="75"/>
      <c r="D107" s="35">
        <v>1</v>
      </c>
      <c r="E107" s="36"/>
      <c r="F107" s="37" t="str">
        <f>IF($E107="","",IF(ISNA(VLOOKUP($E107,DD!$A$2:$C$150,2,0)),"NO SUCH DIVE",VLOOKUP($E107,DD!$A$2:$C$150,2,0)))</f>
        <v/>
      </c>
      <c r="G107" s="35" t="str">
        <f>IF($E107="","",IF(ISNA(VLOOKUP($E107,DD!$A$2:$C$150,3,0)),"",VLOOKUP($E107,DD!$A$2:$C$150,3,0)))</f>
        <v/>
      </c>
      <c r="H107" s="38"/>
      <c r="I107" s="38"/>
      <c r="J107" s="38"/>
      <c r="K107" s="38"/>
      <c r="L107" s="38"/>
      <c r="M107" s="36"/>
      <c r="N107" s="37" t="str">
        <f>IF(G107="","",IF(COUNT(H107:L107)=3,IF(M107&lt;&gt;"",(SUM(H107:J107)-6)*G107,SUM(H107:J107)*G107),IF(M107&lt;&gt;"",(SUM(H107:L107)-MAX(H107:L107)-MIN(H107:L107)-6)*G107,(SUM(H107:L107)-MAX(H107:L107)-MIN(H107:L107))*G107)))</f>
        <v/>
      </c>
      <c r="O107" s="37" t="str">
        <f t="shared" ref="O107" si="50">IF(N107="","",N107)</f>
        <v/>
      </c>
    </row>
    <row r="108" spans="1:15" x14ac:dyDescent="0.25">
      <c r="A108" s="73"/>
      <c r="B108" s="74"/>
      <c r="C108" s="75"/>
      <c r="D108" s="35">
        <v>2</v>
      </c>
      <c r="E108" s="36"/>
      <c r="F108" s="37" t="str">
        <f>IF($E108="","",IF(ISNA(VLOOKUP($E108,DD!$A$2:$C$150,2,0)),"NO SUCH DIVE",VLOOKUP($E108,DD!$A$2:$C$150,2,0)))</f>
        <v/>
      </c>
      <c r="G108" s="35" t="str">
        <f>IF($E108="","",IF(ISNA(VLOOKUP($E108,DD!$A$2:$C$150,3,0)),"",VLOOKUP($E108,DD!$A$2:$C$150,3,0)))</f>
        <v/>
      </c>
      <c r="H108" s="38"/>
      <c r="I108" s="38"/>
      <c r="J108" s="38"/>
      <c r="K108" s="38"/>
      <c r="L108" s="38"/>
      <c r="M108" s="36"/>
      <c r="N108" s="37" t="str">
        <f>IF(G108="","",IF(COUNT(H108:L108)=3,IF(M108&lt;&gt;"",(SUM(H108:J108)-6)*G108,SUM(H108:J108)*G108),IF(M108&lt;&gt;"",(SUM(H108:L108)-MAX(H108:L108)-MIN(H108:L108)-6)*G108,(SUM(H108:L108)-MAX(H108:L108)-MIN(H108:L108))*G108)))</f>
        <v/>
      </c>
      <c r="O108" s="37" t="str">
        <f t="shared" ref="O108" si="51">IF(N108="","",N108+O107)</f>
        <v/>
      </c>
    </row>
    <row r="109" spans="1:15" x14ac:dyDescent="0.25">
      <c r="A109" s="73"/>
      <c r="B109" s="74"/>
      <c r="C109" s="75"/>
      <c r="D109" s="35">
        <v>3</v>
      </c>
      <c r="E109" s="36"/>
      <c r="F109" s="37" t="str">
        <f>IF($E109="","",IF(ISNA(VLOOKUP($E109,DD!$A$2:$C$150,2,0)),"NO SUCH DIVE",VLOOKUP($E109,DD!$A$2:$C$150,2,0)))</f>
        <v/>
      </c>
      <c r="G109" s="35" t="str">
        <f>IF($E109="","",IF(ISNA(VLOOKUP($E109,DD!$A$2:$C$150,3,0)),"",VLOOKUP($E109,DD!$A$2:$C$150,3,0)))</f>
        <v/>
      </c>
      <c r="H109" s="38"/>
      <c r="I109" s="38"/>
      <c r="J109" s="38"/>
      <c r="K109" s="38"/>
      <c r="L109" s="38"/>
      <c r="M109" s="36"/>
      <c r="N109" s="37" t="str">
        <f>IF(G109="","",IF(COUNT(H109:L109)=3,IF(M109&lt;&gt;"",(SUM(H109:J109)-6)*G109,SUM(H109:J109)*G109),IF(M109&lt;&gt;"",(SUM(H109:L109)-MAX(H109:L109)-MIN(H109:L109)-6)*G109,(SUM(H109:L109)-MAX(H109:L109)-MIN(H109:L109))*G109)))</f>
        <v/>
      </c>
      <c r="O109" s="37" t="str">
        <f>IF(N109="","",N109+O108)</f>
        <v/>
      </c>
    </row>
    <row r="110" spans="1:15" ht="15.75" thickBot="1" x14ac:dyDescent="0.3">
      <c r="A110" s="73"/>
      <c r="B110" s="74"/>
      <c r="C110" s="75"/>
      <c r="D110" s="35">
        <v>4</v>
      </c>
      <c r="E110" s="36"/>
      <c r="F110" s="37" t="str">
        <f>IF($E110="","",IF(ISNA(VLOOKUP($E110,DD!$A$2:$C$150,2,0)),"NO SUCH DIVE",VLOOKUP($E110,DD!$A$2:$C$150,2,0)))</f>
        <v/>
      </c>
      <c r="G110" s="35" t="str">
        <f>IF($E110="","",IF(ISNA(VLOOKUP($E110,DD!$A$2:$C$150,3,0)),"",VLOOKUP($E110,DD!$A$2:$C$150,3,0)))</f>
        <v/>
      </c>
      <c r="H110" s="38"/>
      <c r="I110" s="38"/>
      <c r="J110" s="38"/>
      <c r="K110" s="38"/>
      <c r="L110" s="38"/>
      <c r="M110" s="36"/>
      <c r="N110" s="37" t="str">
        <f t="shared" ref="N110" si="52">IF(G110="","",IF(COUNT(H110:L110)=3,IF(M110&lt;&gt;"",(SUM(H110:J110)-6)*G110,SUM(H110:J110)*G110),IF(M110&lt;&gt;"",(SUM(H110:L110)-MAX(H110:L110)-MIN(H110:L110)-6)*G110,(SUM(H110:L110)-MAX(H110:L110)-MIN(H110:L110))*G110)))</f>
        <v/>
      </c>
      <c r="O110" s="37" t="str">
        <f>IF(N110="","",N110+O109)</f>
        <v/>
      </c>
    </row>
    <row r="111" spans="1:15" ht="15.75" thickBot="1" x14ac:dyDescent="0.3">
      <c r="A111" s="73"/>
      <c r="B111" s="74"/>
      <c r="C111" s="75"/>
      <c r="D111" s="35">
        <v>5</v>
      </c>
      <c r="E111" s="36"/>
      <c r="F111" s="37" t="str">
        <f>IF($E111="","",IF(ISNA(VLOOKUP($E111,DD!$A$2:$C$150,2,0)),"NO SUCH DIVE",VLOOKUP($E111,DD!$A$2:$C$150,2,0)))</f>
        <v/>
      </c>
      <c r="G111" s="35" t="str">
        <f>IF($E111="","",IF(ISNA(VLOOKUP($E111,DD!$A$2:$C$150,3,0)),"",VLOOKUP($E111,DD!$A$2:$C$150,3,0)))</f>
        <v/>
      </c>
      <c r="H111" s="38"/>
      <c r="I111" s="38"/>
      <c r="J111" s="38"/>
      <c r="K111" s="38"/>
      <c r="L111" s="38"/>
      <c r="M111" s="36"/>
      <c r="N111" s="37" t="str">
        <f>IF(G111="","",IF(COUNT(H111:L111)=3,IF(M111&lt;&gt;"",(SUM(H111:J111)-6)*G111,SUM(H111:J111)*G111),IF(M111&lt;&gt;"",(SUM(H111:L111)-MAX(H111:L111)-MIN(H111:L111)-6)*G111,(SUM(H111:L111)-MAX(H111:L111)-MIN(H111:L111))*G111)))</f>
        <v/>
      </c>
      <c r="O111" s="39">
        <f>IF(N111="",0,N111+O110)</f>
        <v>0</v>
      </c>
    </row>
    <row r="112" spans="1:15" x14ac:dyDescent="0.25">
      <c r="A112" s="71">
        <v>23</v>
      </c>
      <c r="B112" s="67"/>
      <c r="C112" s="68"/>
      <c r="D112" s="14">
        <v>1</v>
      </c>
      <c r="E112" s="8"/>
      <c r="F112" s="12" t="str">
        <f>IF($E112="","",IF(ISNA(VLOOKUP($E112,DD!$A$2:$C$150,2,0)),"NO SUCH DIVE",VLOOKUP($E112,DD!$A$2:$C$150,2,0)))</f>
        <v/>
      </c>
      <c r="G112" s="14" t="str">
        <f>IF($E112="","",IF(ISNA(VLOOKUP($E112,DD!$A$2:$C$150,3,0)),"",VLOOKUP($E112,DD!$A$2:$C$150,3,0)))</f>
        <v/>
      </c>
      <c r="H112" s="11"/>
      <c r="I112" s="11"/>
      <c r="J112" s="11"/>
      <c r="K112" s="11"/>
      <c r="L112" s="11"/>
      <c r="M112" s="8"/>
      <c r="N112" s="12" t="str">
        <f>IF(G112="","",IF(COUNT(H112:L112)=3,IF(M112&lt;&gt;"",(SUM(H112:J112)-6)*G112,SUM(H112:J112)*G112),IF(M112&lt;&gt;"",(SUM(H112:L112)-MAX(H112:L112)-MIN(H112:L112)-6)*G112,(SUM(H112:L112)-MAX(H112:L112)-MIN(H112:L112))*G112)))</f>
        <v/>
      </c>
      <c r="O112" s="12" t="str">
        <f t="shared" ref="O112" si="53">IF(N112="","",N112)</f>
        <v/>
      </c>
    </row>
    <row r="113" spans="1:19" x14ac:dyDescent="0.25">
      <c r="A113" s="71"/>
      <c r="B113" s="67"/>
      <c r="C113" s="68"/>
      <c r="D113" s="14">
        <v>2</v>
      </c>
      <c r="E113" s="8"/>
      <c r="F113" s="12" t="str">
        <f>IF($E113="","",IF(ISNA(VLOOKUP($E113,DD!$A$2:$C$150,2,0)),"NO SUCH DIVE",VLOOKUP($E113,DD!$A$2:$C$150,2,0)))</f>
        <v/>
      </c>
      <c r="G113" s="14" t="str">
        <f>IF($E113="","",IF(ISNA(VLOOKUP($E113,DD!$A$2:$C$150,3,0)),"",VLOOKUP($E113,DD!$A$2:$C$150,3,0)))</f>
        <v/>
      </c>
      <c r="H113" s="11"/>
      <c r="I113" s="11"/>
      <c r="J113" s="11"/>
      <c r="K113" s="11"/>
      <c r="L113" s="11"/>
      <c r="M113" s="8"/>
      <c r="N113" s="12" t="str">
        <f>IF(G113="","",IF(COUNT(H113:L113)=3,IF(M113&lt;&gt;"",(SUM(H113:J113)-6)*G113,SUM(H113:J113)*G113),IF(M113&lt;&gt;"",(SUM(H113:L113)-MAX(H113:L113)-MIN(H113:L113)-6)*G113,(SUM(H113:L113)-MAX(H113:L113)-MIN(H113:L113))*G113)))</f>
        <v/>
      </c>
      <c r="O113" s="12" t="str">
        <f t="shared" ref="O113" si="54">IF(N113="","",N113+O112)</f>
        <v/>
      </c>
    </row>
    <row r="114" spans="1:19" x14ac:dyDescent="0.25">
      <c r="A114" s="71"/>
      <c r="B114" s="67"/>
      <c r="C114" s="68"/>
      <c r="D114" s="14">
        <v>3</v>
      </c>
      <c r="E114" s="8"/>
      <c r="F114" s="12" t="str">
        <f>IF($E114="","",IF(ISNA(VLOOKUP($E114,DD!$A$2:$C$150,2,0)),"NO SUCH DIVE",VLOOKUP($E114,DD!$A$2:$C$150,2,0)))</f>
        <v/>
      </c>
      <c r="G114" s="14" t="str">
        <f>IF($E114="","",IF(ISNA(VLOOKUP($E114,DD!$A$2:$C$150,3,0)),"",VLOOKUP($E114,DD!$A$2:$C$150,3,0)))</f>
        <v/>
      </c>
      <c r="H114" s="11"/>
      <c r="I114" s="11"/>
      <c r="J114" s="11"/>
      <c r="K114" s="11"/>
      <c r="L114" s="11"/>
      <c r="M114" s="8"/>
      <c r="N114" s="12" t="str">
        <f>IF(G114="","",IF(COUNT(H114:L114)=3,IF(M114&lt;&gt;"",(SUM(H114:J114)-6)*G114,SUM(H114:J114)*G114),IF(M114&lt;&gt;"",(SUM(H114:L114)-MAX(H114:L114)-MIN(H114:L114)-6)*G114,(SUM(H114:L114)-MAX(H114:L114)-MIN(H114:L114))*G114)))</f>
        <v/>
      </c>
      <c r="O114" s="12" t="str">
        <f>IF(N114="","",N114+O113)</f>
        <v/>
      </c>
    </row>
    <row r="115" spans="1:19" ht="15.75" thickBot="1" x14ac:dyDescent="0.3">
      <c r="A115" s="71"/>
      <c r="B115" s="67"/>
      <c r="C115" s="68"/>
      <c r="D115" s="14">
        <v>4</v>
      </c>
      <c r="E115" s="8"/>
      <c r="F115" s="12" t="str">
        <f>IF($E115="","",IF(ISNA(VLOOKUP($E115,DD!$A$2:$C$150,2,0)),"NO SUCH DIVE",VLOOKUP($E115,DD!$A$2:$C$150,2,0)))</f>
        <v/>
      </c>
      <c r="G115" s="14" t="str">
        <f>IF($E115="","",IF(ISNA(VLOOKUP($E115,DD!$A$2:$C$150,3,0)),"",VLOOKUP($E115,DD!$A$2:$C$150,3,0)))</f>
        <v/>
      </c>
      <c r="H115" s="11"/>
      <c r="I115" s="11"/>
      <c r="J115" s="11"/>
      <c r="K115" s="11"/>
      <c r="L115" s="11"/>
      <c r="M115" s="8"/>
      <c r="N115" s="12" t="str">
        <f t="shared" ref="N115" si="55">IF(G115="","",IF(COUNT(H115:L115)=3,IF(M115&lt;&gt;"",(SUM(H115:J115)-6)*G115,SUM(H115:J115)*G115),IF(M115&lt;&gt;"",(SUM(H115:L115)-MAX(H115:L115)-MIN(H115:L115)-6)*G115,(SUM(H115:L115)-MAX(H115:L115)-MIN(H115:L115))*G115)))</f>
        <v/>
      </c>
      <c r="O115" s="12" t="str">
        <f>IF(N115="","",N115+O114)</f>
        <v/>
      </c>
    </row>
    <row r="116" spans="1:19" ht="15.75" thickBot="1" x14ac:dyDescent="0.3">
      <c r="A116" s="71"/>
      <c r="B116" s="67"/>
      <c r="C116" s="68"/>
      <c r="D116" s="14">
        <v>5</v>
      </c>
      <c r="E116" s="8"/>
      <c r="F116" s="12" t="str">
        <f>IF($E116="","",IF(ISNA(VLOOKUP($E116,DD!$A$2:$C$150,2,0)),"NO SUCH DIVE",VLOOKUP($E116,DD!$A$2:$C$150,2,0)))</f>
        <v/>
      </c>
      <c r="G116" s="14" t="str">
        <f>IF($E116="","",IF(ISNA(VLOOKUP($E116,DD!$A$2:$C$150,3,0)),"",VLOOKUP($E116,DD!$A$2:$C$150,3,0)))</f>
        <v/>
      </c>
      <c r="H116" s="11"/>
      <c r="I116" s="11"/>
      <c r="J116" s="11"/>
      <c r="K116" s="11"/>
      <c r="L116" s="11"/>
      <c r="M116" s="8"/>
      <c r="N116" s="12" t="str">
        <f>IF(G116="","",IF(COUNT(H116:L116)=3,IF(M116&lt;&gt;"",(SUM(H116:J116)-6)*G116,SUM(H116:J116)*G116),IF(M116&lt;&gt;"",(SUM(H116:L116)-MAX(H116:L116)-MIN(H116:L116)-6)*G116,(SUM(H116:L116)-MAX(H116:L116)-MIN(H116:L116))*G116)))</f>
        <v/>
      </c>
      <c r="O116" s="15">
        <f>IF(N116="",0,N116+O115)</f>
        <v>0</v>
      </c>
    </row>
    <row r="117" spans="1:19" x14ac:dyDescent="0.25">
      <c r="A117" s="73">
        <v>24</v>
      </c>
      <c r="B117" s="74"/>
      <c r="C117" s="75"/>
      <c r="D117" s="35">
        <v>1</v>
      </c>
      <c r="E117" s="36"/>
      <c r="F117" s="37" t="str">
        <f>IF($E117="","",IF(ISNA(VLOOKUP($E117,DD!$A$2:$C$150,2,0)),"NO SUCH DIVE",VLOOKUP($E117,DD!$A$2:$C$150,2,0)))</f>
        <v/>
      </c>
      <c r="G117" s="35" t="str">
        <f>IF($E117="","",IF(ISNA(VLOOKUP($E117,DD!$A$2:$C$150,3,0)),"",VLOOKUP($E117,DD!$A$2:$C$150,3,0)))</f>
        <v/>
      </c>
      <c r="H117" s="38"/>
      <c r="I117" s="38"/>
      <c r="J117" s="38"/>
      <c r="K117" s="38"/>
      <c r="L117" s="38"/>
      <c r="M117" s="36"/>
      <c r="N117" s="37" t="str">
        <f>IF(G117="","",IF(COUNT(H117:L117)=3,IF(M117&lt;&gt;"",(SUM(H117:J117)-6)*G117,SUM(H117:J117)*G117),IF(M117&lt;&gt;"",(SUM(H117:L117)-MAX(H117:L117)-MIN(H117:L117)-6)*G117,(SUM(H117:L117)-MAX(H117:L117)-MIN(H117:L117))*G117)))</f>
        <v/>
      </c>
      <c r="O117" s="37" t="str">
        <f t="shared" ref="O117" si="56">IF(N117="","",N117)</f>
        <v/>
      </c>
    </row>
    <row r="118" spans="1:19" x14ac:dyDescent="0.25">
      <c r="A118" s="73"/>
      <c r="B118" s="74"/>
      <c r="C118" s="75"/>
      <c r="D118" s="35">
        <v>2</v>
      </c>
      <c r="E118" s="36"/>
      <c r="F118" s="37" t="str">
        <f>IF($E118="","",IF(ISNA(VLOOKUP($E118,DD!$A$2:$C$150,2,0)),"NO SUCH DIVE",VLOOKUP($E118,DD!$A$2:$C$150,2,0)))</f>
        <v/>
      </c>
      <c r="G118" s="35" t="str">
        <f>IF($E118="","",IF(ISNA(VLOOKUP($E118,DD!$A$2:$C$150,3,0)),"",VLOOKUP($E118,DD!$A$2:$C$150,3,0)))</f>
        <v/>
      </c>
      <c r="H118" s="38"/>
      <c r="I118" s="38"/>
      <c r="J118" s="38"/>
      <c r="K118" s="38"/>
      <c r="L118" s="38"/>
      <c r="M118" s="36"/>
      <c r="N118" s="37" t="str">
        <f>IF(G118="","",IF(COUNT(H118:L118)=3,IF(M118&lt;&gt;"",(SUM(H118:J118)-6)*G118,SUM(H118:J118)*G118),IF(M118&lt;&gt;"",(SUM(H118:L118)-MAX(H118:L118)-MIN(H118:L118)-6)*G118,(SUM(H118:L118)-MAX(H118:L118)-MIN(H118:L118))*G118)))</f>
        <v/>
      </c>
      <c r="O118" s="37" t="str">
        <f t="shared" ref="O118" si="57">IF(N118="","",N118+O117)</f>
        <v/>
      </c>
    </row>
    <row r="119" spans="1:19" x14ac:dyDescent="0.25">
      <c r="A119" s="73"/>
      <c r="B119" s="74"/>
      <c r="C119" s="75"/>
      <c r="D119" s="35">
        <v>3</v>
      </c>
      <c r="E119" s="36"/>
      <c r="F119" s="37" t="str">
        <f>IF($E119="","",IF(ISNA(VLOOKUP($E119,DD!$A$2:$C$150,2,0)),"NO SUCH DIVE",VLOOKUP($E119,DD!$A$2:$C$150,2,0)))</f>
        <v/>
      </c>
      <c r="G119" s="35" t="str">
        <f>IF($E119="","",IF(ISNA(VLOOKUP($E119,DD!$A$2:$C$150,3,0)),"",VLOOKUP($E119,DD!$A$2:$C$150,3,0)))</f>
        <v/>
      </c>
      <c r="H119" s="38"/>
      <c r="I119" s="38"/>
      <c r="J119" s="38"/>
      <c r="K119" s="38"/>
      <c r="L119" s="38"/>
      <c r="M119" s="36"/>
      <c r="N119" s="37" t="str">
        <f>IF(G119="","",IF(COUNT(H119:L119)=3,IF(M119&lt;&gt;"",(SUM(H119:J119)-6)*G119,SUM(H119:J119)*G119),IF(M119&lt;&gt;"",(SUM(H119:L119)-MAX(H119:L119)-MIN(H119:L119)-6)*G119,(SUM(H119:L119)-MAX(H119:L119)-MIN(H119:L119))*G119)))</f>
        <v/>
      </c>
      <c r="O119" s="37" t="str">
        <f>IF(N119="","",N119+O118)</f>
        <v/>
      </c>
    </row>
    <row r="120" spans="1:19" ht="15.75" thickBot="1" x14ac:dyDescent="0.3">
      <c r="A120" s="73"/>
      <c r="B120" s="74"/>
      <c r="C120" s="75"/>
      <c r="D120" s="35">
        <v>4</v>
      </c>
      <c r="E120" s="36"/>
      <c r="F120" s="37" t="str">
        <f>IF($E120="","",IF(ISNA(VLOOKUP($E120,DD!$A$2:$C$150,2,0)),"NO SUCH DIVE",VLOOKUP($E120,DD!$A$2:$C$150,2,0)))</f>
        <v/>
      </c>
      <c r="G120" s="35" t="str">
        <f>IF($E120="","",IF(ISNA(VLOOKUP($E120,DD!$A$2:$C$150,3,0)),"",VLOOKUP($E120,DD!$A$2:$C$150,3,0)))</f>
        <v/>
      </c>
      <c r="H120" s="38"/>
      <c r="I120" s="38"/>
      <c r="J120" s="38"/>
      <c r="K120" s="38"/>
      <c r="L120" s="38"/>
      <c r="M120" s="36"/>
      <c r="N120" s="37" t="str">
        <f t="shared" ref="N120" si="58">IF(G120="","",IF(COUNT(H120:L120)=3,IF(M120&lt;&gt;"",(SUM(H120:J120)-6)*G120,SUM(H120:J120)*G120),IF(M120&lt;&gt;"",(SUM(H120:L120)-MAX(H120:L120)-MIN(H120:L120)-6)*G120,(SUM(H120:L120)-MAX(H120:L120)-MIN(H120:L120))*G120)))</f>
        <v/>
      </c>
      <c r="O120" s="37" t="str">
        <f>IF(N120="","",N120+O119)</f>
        <v/>
      </c>
    </row>
    <row r="121" spans="1:19" ht="15.75" thickBot="1" x14ac:dyDescent="0.3">
      <c r="A121" s="73"/>
      <c r="B121" s="74"/>
      <c r="C121" s="75"/>
      <c r="D121" s="35">
        <v>5</v>
      </c>
      <c r="E121" s="36"/>
      <c r="F121" s="37" t="str">
        <f>IF($E121="","",IF(ISNA(VLOOKUP($E121,DD!$A$2:$C$150,2,0)),"NO SUCH DIVE",VLOOKUP($E121,DD!$A$2:$C$150,2,0)))</f>
        <v/>
      </c>
      <c r="G121" s="35" t="str">
        <f>IF($E121="","",IF(ISNA(VLOOKUP($E121,DD!$A$2:$C$150,3,0)),"",VLOOKUP($E121,DD!$A$2:$C$150,3,0)))</f>
        <v/>
      </c>
      <c r="H121" s="38"/>
      <c r="I121" s="38"/>
      <c r="J121" s="38"/>
      <c r="K121" s="38"/>
      <c r="L121" s="38"/>
      <c r="M121" s="36"/>
      <c r="N121" s="37" t="str">
        <f>IF(G121="","",IF(COUNT(H121:L121)=3,IF(M121&lt;&gt;"",(SUM(H121:J121)-6)*G121,SUM(H121:J121)*G121),IF(M121&lt;&gt;"",(SUM(H121:L121)-MAX(H121:L121)-MIN(H121:L121)-6)*G121,(SUM(H121:L121)-MAX(H121:L121)-MIN(H121:L121))*G121)))</f>
        <v/>
      </c>
      <c r="O121" s="39">
        <f>IF(N121="",0,N121+O120)</f>
        <v>0</v>
      </c>
    </row>
    <row r="122" spans="1:19" ht="15.75" thickBot="1" x14ac:dyDescent="0.3"/>
    <row r="123" spans="1:19" ht="30" x14ac:dyDescent="0.25">
      <c r="C123" s="16" t="s">
        <v>221</v>
      </c>
      <c r="D123" s="17"/>
      <c r="E123" s="18" t="s">
        <v>219</v>
      </c>
      <c r="F123" s="18" t="s">
        <v>188</v>
      </c>
      <c r="G123" s="18" t="s">
        <v>217</v>
      </c>
      <c r="H123" s="19" t="s">
        <v>220</v>
      </c>
      <c r="R123" s="12">
        <f>INFO!$B$4</f>
        <v>0</v>
      </c>
      <c r="S123" s="12">
        <f>INFO!$F$4</f>
        <v>0</v>
      </c>
    </row>
    <row r="124" spans="1:19" x14ac:dyDescent="0.25">
      <c r="C124" s="20">
        <f>IF(E124&lt;1,0,1)</f>
        <v>0</v>
      </c>
      <c r="D124" s="21" t="str">
        <f t="shared" ref="D124:D146" si="59">IF(AND(OR(C124=C123,C124=C125),C124&lt;&gt;0),"TIE","")</f>
        <v/>
      </c>
      <c r="E124" s="28">
        <f>IF(LARGE($R$2:$R$25,1)&lt;1,0,LARGE($R$2:$R$25,1))</f>
        <v>0</v>
      </c>
      <c r="F124" s="22">
        <f t="shared" ref="F124:F147" si="60">VLOOKUP(E124,$R$2:$T$26,2,FALSE)</f>
        <v>0</v>
      </c>
      <c r="G124" s="22">
        <f t="shared" ref="G124:G147" si="61">VLOOKUP(E124,$R$2:$T$26,3,FALSE)</f>
        <v>0</v>
      </c>
      <c r="H124" s="26">
        <f>IF(COUNTIF(G$124:G124,G124)&gt;3,0,IF(C124="",0,IF(C124=0,0,IF(C124=1,16,IF(C124=2,14,IF(C124=3,12,IF(C124=4,11,IF(C124=5,10,IF(C124=6,9,IF(C124=7,7,IF(C124=8,5,IF(C124=9,4,IF(C124=10,3,IF(C124=11,2,IF(C124=12,1,0)))))))))))))))</f>
        <v>0</v>
      </c>
      <c r="R124" s="12">
        <f>IF(G124=$R$123,H124,0)</f>
        <v>0</v>
      </c>
      <c r="S124" s="12">
        <f>IF(G124=$S$123,H124,0)</f>
        <v>0</v>
      </c>
    </row>
    <row r="125" spans="1:19" x14ac:dyDescent="0.25">
      <c r="C125" s="20">
        <f>IF(E125&lt;1,0,IF(INT(E125*100)=INT(E124*100),C124,2))</f>
        <v>0</v>
      </c>
      <c r="D125" s="21" t="str">
        <f t="shared" si="59"/>
        <v/>
      </c>
      <c r="E125" s="28">
        <f>IF(LARGE($R$2:$R$25,2)&lt;1,0,LARGE($R$2:$R$25,2))</f>
        <v>0</v>
      </c>
      <c r="F125" s="22">
        <f t="shared" si="60"/>
        <v>0</v>
      </c>
      <c r="G125" s="22">
        <f t="shared" si="61"/>
        <v>0</v>
      </c>
      <c r="H125" s="26">
        <f>IF(COUNTIF(G$124:G125,G125)&gt;3,0,IF(C125="",0,IF(C125=0,0,IF(C125=1,16,IF(C125=2,14,IF(C125=3,12,IF(C125=4,11,IF(C125=5,10,IF(C125=6,9,IF(C125=7,7,IF(C125=8,5,IF(C125=9,4,IF(C125=10,3,IF(C125=11,2,IF(C125=12,1,0)))))))))))))))</f>
        <v>0</v>
      </c>
      <c r="R125" s="12">
        <f t="shared" ref="R125:R147" si="62">IF(G125=$R$123,H125,0)</f>
        <v>0</v>
      </c>
      <c r="S125" s="12">
        <f t="shared" ref="S125:S147" si="63">IF(G125=$S$123,H125,0)</f>
        <v>0</v>
      </c>
    </row>
    <row r="126" spans="1:19" x14ac:dyDescent="0.25">
      <c r="C126" s="20">
        <f>IF(E126&lt;1,0,IF(INT(E126*100)=INT(E125*100),C125,3))</f>
        <v>0</v>
      </c>
      <c r="D126" s="21" t="str">
        <f t="shared" si="59"/>
        <v/>
      </c>
      <c r="E126" s="28">
        <f>IF(LARGE($R$2:$R$25,3)&lt;1,0,LARGE($R$2:$R$25,3))</f>
        <v>0</v>
      </c>
      <c r="F126" s="22">
        <f t="shared" si="60"/>
        <v>0</v>
      </c>
      <c r="G126" s="22">
        <f t="shared" si="61"/>
        <v>0</v>
      </c>
      <c r="H126" s="26">
        <f>IF(COUNTIF(G$124:G126,G126)&gt;3,0,IF(C126="",0,IF(C126=0,0,IF(C126=1,16,IF(C126=2,14,IF(C126=3,12,IF(C126=4,11,IF(C126=5,10,IF(C126=6,9,IF(C126=7,7,IF(C126=8,5,IF(C126=9,4,IF(C126=10,3,IF(C126=11,2,IF(C126=12,1,0)))))))))))))))</f>
        <v>0</v>
      </c>
      <c r="R126" s="12">
        <f t="shared" si="62"/>
        <v>0</v>
      </c>
      <c r="S126" s="12">
        <f t="shared" si="63"/>
        <v>0</v>
      </c>
    </row>
    <row r="127" spans="1:19" x14ac:dyDescent="0.25">
      <c r="C127" s="20">
        <f>IF(E127&lt;1,0,IF(INT(E127*100)=INT(E126*100),C126,4))</f>
        <v>0</v>
      </c>
      <c r="D127" s="21" t="str">
        <f t="shared" si="59"/>
        <v/>
      </c>
      <c r="E127" s="28">
        <f>IF(LARGE($R$2:$R$25,4)&lt;1,0,LARGE($R$2:$R$25,4))</f>
        <v>0</v>
      </c>
      <c r="F127" s="22">
        <f t="shared" si="60"/>
        <v>0</v>
      </c>
      <c r="G127" s="22">
        <f t="shared" si="61"/>
        <v>0</v>
      </c>
      <c r="H127" s="26">
        <f>IF(COUNTIF(G$124:G127,G127)&gt;3,0,IF(C127="",0,IF(C127=0,0,IF(C127=1,16,IF(C127=2,14,IF(C127=3,12,IF(C127=4,11,IF(C127=5,10,IF(C127=6,9,IF(C127=7,7,IF(C127=8,5,IF(C127=9,4,IF(C127=10,3,IF(C127=11,2,IF(C127=12,1,0)))))))))))))))</f>
        <v>0</v>
      </c>
      <c r="R127" s="12">
        <f t="shared" si="62"/>
        <v>0</v>
      </c>
      <c r="S127" s="12">
        <f t="shared" si="63"/>
        <v>0</v>
      </c>
    </row>
    <row r="128" spans="1:19" x14ac:dyDescent="0.25">
      <c r="C128" s="20">
        <f>IF(E128&lt;1,0,IF(INT(E128*100)=INT(E127*100),C127,5))</f>
        <v>0</v>
      </c>
      <c r="D128" s="21" t="str">
        <f t="shared" si="59"/>
        <v/>
      </c>
      <c r="E128" s="28">
        <f>IF(LARGE($R$2:$R$25,5)&lt;1,0,LARGE($R$2:$R$25,5))</f>
        <v>0</v>
      </c>
      <c r="F128" s="22">
        <f t="shared" si="60"/>
        <v>0</v>
      </c>
      <c r="G128" s="22">
        <f t="shared" si="61"/>
        <v>0</v>
      </c>
      <c r="H128" s="26">
        <f>IF(COUNTIF(G$124:G128,G128)&gt;3,0,IF(C128="",0,IF(C128=0,0,IF(C128=1,16,IF(C128=2,14,IF(C128=3,12,IF(C128=4,11,IF(C128=5,10,IF(C128=6,9,IF(C128=7,7,IF(C128=8,5,IF(C128=9,4,IF(C128=10,3,IF(C128=11,2,IF(C128=12,1,0)))))))))))))))</f>
        <v>0</v>
      </c>
      <c r="R128" s="12">
        <f t="shared" si="62"/>
        <v>0</v>
      </c>
      <c r="S128" s="12">
        <f t="shared" si="63"/>
        <v>0</v>
      </c>
    </row>
    <row r="129" spans="3:19" x14ac:dyDescent="0.25">
      <c r="C129" s="20">
        <f>IF(E129&lt;1,0,IF(INT(E129*100)=INT(E128*100),C128,6))</f>
        <v>0</v>
      </c>
      <c r="D129" s="21" t="str">
        <f t="shared" si="59"/>
        <v/>
      </c>
      <c r="E129" s="28">
        <f>IF(LARGE($R$2:$R$25,6)&lt;1,0,LARGE($R$2:$R$25,6))</f>
        <v>0</v>
      </c>
      <c r="F129" s="22">
        <f t="shared" si="60"/>
        <v>0</v>
      </c>
      <c r="G129" s="22">
        <f t="shared" si="61"/>
        <v>0</v>
      </c>
      <c r="H129" s="26">
        <f>IF(COUNTIF(G$124:G129,G129)&gt;3,0,IF(C129="",0,IF(C129=0,0,IF(C129=1,16,IF(C129=2,14,IF(C129=3,12,IF(C129=4,11,IF(C129=5,10,IF(C129=6,9,IF(C129=7,7,IF(C129=8,5,IF(C129=9,4,IF(C129=10,3,IF(C129=11,2,IF(C129=12,1,0)))))))))))))))</f>
        <v>0</v>
      </c>
      <c r="R129" s="12">
        <f t="shared" si="62"/>
        <v>0</v>
      </c>
      <c r="S129" s="12">
        <f t="shared" si="63"/>
        <v>0</v>
      </c>
    </row>
    <row r="130" spans="3:19" x14ac:dyDescent="0.25">
      <c r="C130" s="20">
        <f>IF(E130&lt;1,0,IF(INT(E130*100)=INT(E129*100),C129,7))</f>
        <v>0</v>
      </c>
      <c r="D130" s="21" t="str">
        <f t="shared" si="59"/>
        <v/>
      </c>
      <c r="E130" s="28">
        <f>IF(LARGE($R$2:$R$25,7)&lt;1,0,LARGE($R$2:$R$25,7))</f>
        <v>0</v>
      </c>
      <c r="F130" s="22">
        <f t="shared" si="60"/>
        <v>0</v>
      </c>
      <c r="G130" s="22">
        <f t="shared" si="61"/>
        <v>0</v>
      </c>
      <c r="H130" s="26">
        <f>IF(COUNTIF(G$124:G130,G130)&gt;3,0,IF(C130="",0,IF(C130=0,0,IF(C130=1,16,IF(C130=2,14,IF(C130=3,12,IF(C130=4,11,IF(C130=5,10,IF(C130=6,9,IF(C130=7,7,IF(C130=8,5,IF(C130=9,4,IF(C130=10,3,IF(C130=11,2,IF(C130=12,1,0)))))))))))))))</f>
        <v>0</v>
      </c>
      <c r="R130" s="12">
        <f t="shared" si="62"/>
        <v>0</v>
      </c>
      <c r="S130" s="12">
        <f t="shared" si="63"/>
        <v>0</v>
      </c>
    </row>
    <row r="131" spans="3:19" x14ac:dyDescent="0.25">
      <c r="C131" s="20">
        <f>IF(E131&lt;1,0,IF(INT(E131*100)=INT(E130*100),C130,8))</f>
        <v>0</v>
      </c>
      <c r="D131" s="21" t="str">
        <f t="shared" si="59"/>
        <v/>
      </c>
      <c r="E131" s="28">
        <f>IF(LARGE($R$2:$R$25,8)&lt;1,0,LARGE($R$2:$R$25,8))</f>
        <v>0</v>
      </c>
      <c r="F131" s="22">
        <f t="shared" si="60"/>
        <v>0</v>
      </c>
      <c r="G131" s="22">
        <f t="shared" si="61"/>
        <v>0</v>
      </c>
      <c r="H131" s="26">
        <f>IF(COUNTIF(G$124:G131,G131)&gt;3,0,IF(C131="",0,IF(C131=0,0,IF(C131=1,16,IF(C131=2,14,IF(C131=3,12,IF(C131=4,11,IF(C131=5,10,IF(C131=6,9,IF(C131=7,7,IF(C131=8,5,IF(C131=9,4,IF(C131=10,3,IF(C131=11,2,IF(C131=12,1,0)))))))))))))))</f>
        <v>0</v>
      </c>
      <c r="R131" s="12">
        <f t="shared" si="62"/>
        <v>0</v>
      </c>
      <c r="S131" s="12">
        <f t="shared" si="63"/>
        <v>0</v>
      </c>
    </row>
    <row r="132" spans="3:19" x14ac:dyDescent="0.25">
      <c r="C132" s="20">
        <f>IF(E132&lt;1,0,IF(INT(E132*100)=INT(E131*100),C131,9))</f>
        <v>0</v>
      </c>
      <c r="D132" s="21" t="str">
        <f t="shared" si="59"/>
        <v/>
      </c>
      <c r="E132" s="28">
        <f>IF(LARGE($R$2:$R$25,9)&lt;1,0,LARGE($R$2:$R$25,9))</f>
        <v>0</v>
      </c>
      <c r="F132" s="22">
        <f t="shared" si="60"/>
        <v>0</v>
      </c>
      <c r="G132" s="22">
        <f t="shared" si="61"/>
        <v>0</v>
      </c>
      <c r="H132" s="26">
        <f>IF(COUNTIF(G$124:G132,G132)&gt;3,0,IF(C132="",0,IF(C132=0,0,IF(C132=1,16,IF(C132=2,14,IF(C132=3,12,IF(C132=4,11,IF(C132=5,10,IF(C132=6,9,IF(C132=7,7,IF(C132=8,5,IF(C132=9,4,IF(C132=10,3,IF(C132=11,2,IF(C132=12,1,0)))))))))))))))</f>
        <v>0</v>
      </c>
      <c r="R132" s="12">
        <f t="shared" si="62"/>
        <v>0</v>
      </c>
      <c r="S132" s="12">
        <f t="shared" si="63"/>
        <v>0</v>
      </c>
    </row>
    <row r="133" spans="3:19" x14ac:dyDescent="0.25">
      <c r="C133" s="20">
        <f>IF(E133&lt;1,0,IF(INT(E133*100)=INT(E132*100),C132,10))</f>
        <v>0</v>
      </c>
      <c r="D133" s="21" t="str">
        <f t="shared" si="59"/>
        <v/>
      </c>
      <c r="E133" s="28">
        <f>IF(LARGE($R$2:$R$25,10)&lt;1,0,LARGE($R$2:$R$25,10))</f>
        <v>0</v>
      </c>
      <c r="F133" s="22">
        <f t="shared" si="60"/>
        <v>0</v>
      </c>
      <c r="G133" s="22">
        <f t="shared" si="61"/>
        <v>0</v>
      </c>
      <c r="H133" s="26">
        <f>IF(COUNTIF(G$124:G133,G133)&gt;3,0,IF(C133="",0,IF(C133=0,0,IF(C133=1,16,IF(C133=2,14,IF(C133=3,12,IF(C133=4,11,IF(C133=5,10,IF(C133=6,9,IF(C133=7,7,IF(C133=8,5,IF(C133=9,4,IF(C133=10,3,IF(C133=11,2,IF(C133=12,1,0)))))))))))))))</f>
        <v>0</v>
      </c>
      <c r="R133" s="12">
        <f t="shared" si="62"/>
        <v>0</v>
      </c>
      <c r="S133" s="12">
        <f t="shared" si="63"/>
        <v>0</v>
      </c>
    </row>
    <row r="134" spans="3:19" x14ac:dyDescent="0.25">
      <c r="C134" s="20">
        <f>IF(E134&lt;1,0,IF(INT(E134*100)=INT(E133*100),C133,11))</f>
        <v>0</v>
      </c>
      <c r="D134" s="21" t="str">
        <f t="shared" si="59"/>
        <v/>
      </c>
      <c r="E134" s="28">
        <f>IF(LARGE($R$2:$R$25,11)&lt;1,0,LARGE($R$2:$R$25,11))</f>
        <v>0</v>
      </c>
      <c r="F134" s="22">
        <f t="shared" si="60"/>
        <v>0</v>
      </c>
      <c r="G134" s="22">
        <f t="shared" si="61"/>
        <v>0</v>
      </c>
      <c r="H134" s="26">
        <f>IF(COUNTIF(G$124:G134,G134)&gt;3,0,IF(C134="",0,IF(C134=0,0,IF(C134=1,16,IF(C134=2,14,IF(C134=3,12,IF(C134=4,11,IF(C134=5,10,IF(C134=6,9,IF(C134=7,7,IF(C134=8,5,IF(C134=9,4,IF(C134=10,3,IF(C134=11,2,IF(C134=12,1,0)))))))))))))))</f>
        <v>0</v>
      </c>
      <c r="R134" s="12">
        <f t="shared" si="62"/>
        <v>0</v>
      </c>
      <c r="S134" s="12">
        <f t="shared" si="63"/>
        <v>0</v>
      </c>
    </row>
    <row r="135" spans="3:19" x14ac:dyDescent="0.25">
      <c r="C135" s="20">
        <f>IF(E135&lt;1,0,IF(INT(E135*100)=INT(E134*100),C134,12))</f>
        <v>0</v>
      </c>
      <c r="D135" s="21" t="str">
        <f t="shared" si="59"/>
        <v/>
      </c>
      <c r="E135" s="28">
        <f>IF(LARGE($R$2:$R$25,12)&lt;1,0,LARGE($R$2:$R$25,12))</f>
        <v>0</v>
      </c>
      <c r="F135" s="22">
        <f t="shared" si="60"/>
        <v>0</v>
      </c>
      <c r="G135" s="22">
        <f t="shared" si="61"/>
        <v>0</v>
      </c>
      <c r="H135" s="26">
        <f>IF(COUNTIF(G$124:G135,G135)&gt;3,0,IF(C135="",0,IF(C135=0,0,IF(C135=1,16,IF(C135=2,14,IF(C135=3,12,IF(C135=4,11,IF(C135=5,10,IF(C135=6,9,IF(C135=7,7,IF(C135=8,5,IF(C135=9,4,IF(C135=10,3,IF(C135=11,2,IF(C135=12,1,0)))))))))))))))</f>
        <v>0</v>
      </c>
      <c r="R135" s="12">
        <f t="shared" si="62"/>
        <v>0</v>
      </c>
      <c r="S135" s="12">
        <f t="shared" si="63"/>
        <v>0</v>
      </c>
    </row>
    <row r="136" spans="3:19" x14ac:dyDescent="0.25">
      <c r="C136" s="20">
        <f>IF(E136&lt;1,0,IF(INT(E136*100)=INT(E135*100),C135,13))</f>
        <v>0</v>
      </c>
      <c r="D136" s="21" t="str">
        <f t="shared" si="59"/>
        <v/>
      </c>
      <c r="E136" s="28">
        <f>IF(LARGE($R$2:$R$25,13)&lt;1,0,LARGE($R$2:$R$25,13))</f>
        <v>0</v>
      </c>
      <c r="F136" s="22">
        <f t="shared" si="60"/>
        <v>0</v>
      </c>
      <c r="G136" s="22">
        <f t="shared" si="61"/>
        <v>0</v>
      </c>
      <c r="H136" s="26"/>
      <c r="R136" s="12">
        <f t="shared" si="62"/>
        <v>0</v>
      </c>
      <c r="S136" s="12">
        <f t="shared" si="63"/>
        <v>0</v>
      </c>
    </row>
    <row r="137" spans="3:19" x14ac:dyDescent="0.25">
      <c r="C137" s="20">
        <f>IF(E137&lt;1,0,IF(INT(E137*100)=INT(E136*100),C136,14))</f>
        <v>0</v>
      </c>
      <c r="D137" s="21" t="str">
        <f t="shared" si="59"/>
        <v/>
      </c>
      <c r="E137" s="28">
        <f>IF(LARGE($R$2:$R$25,14)&lt;1,0,LARGE($R$2:$R$25,14))</f>
        <v>0</v>
      </c>
      <c r="F137" s="22">
        <f t="shared" si="60"/>
        <v>0</v>
      </c>
      <c r="G137" s="22">
        <f t="shared" si="61"/>
        <v>0</v>
      </c>
      <c r="H137" s="26"/>
      <c r="R137" s="12">
        <f t="shared" si="62"/>
        <v>0</v>
      </c>
      <c r="S137" s="12">
        <f t="shared" si="63"/>
        <v>0</v>
      </c>
    </row>
    <row r="138" spans="3:19" x14ac:dyDescent="0.25">
      <c r="C138" s="20">
        <f>IF(E138&lt;1,0,IF(INT(E138*100)=INT(E137*100),C137,15))</f>
        <v>0</v>
      </c>
      <c r="D138" s="21" t="str">
        <f t="shared" si="59"/>
        <v/>
      </c>
      <c r="E138" s="28">
        <f>IF(LARGE($R$2:$R$25,15)&lt;1,0,LARGE($R$2:$R$25,15))</f>
        <v>0</v>
      </c>
      <c r="F138" s="22">
        <f t="shared" si="60"/>
        <v>0</v>
      </c>
      <c r="G138" s="22">
        <f t="shared" si="61"/>
        <v>0</v>
      </c>
      <c r="H138" s="26"/>
      <c r="R138" s="12">
        <f t="shared" si="62"/>
        <v>0</v>
      </c>
      <c r="S138" s="12">
        <f t="shared" si="63"/>
        <v>0</v>
      </c>
    </row>
    <row r="139" spans="3:19" x14ac:dyDescent="0.25">
      <c r="C139" s="20">
        <f>IF(E139&lt;1,0,IF(INT(E139*100)=INT(E138*100),C138,16))</f>
        <v>0</v>
      </c>
      <c r="D139" s="21" t="str">
        <f t="shared" si="59"/>
        <v/>
      </c>
      <c r="E139" s="28">
        <f>IF(LARGE($R$2:$R$25,16)&lt;1,0,LARGE($R$2:$R$25,16))</f>
        <v>0</v>
      </c>
      <c r="F139" s="22">
        <f t="shared" si="60"/>
        <v>0</v>
      </c>
      <c r="G139" s="22">
        <f t="shared" si="61"/>
        <v>0</v>
      </c>
      <c r="H139" s="26"/>
      <c r="R139" s="12">
        <f t="shared" si="62"/>
        <v>0</v>
      </c>
      <c r="S139" s="12">
        <f t="shared" si="63"/>
        <v>0</v>
      </c>
    </row>
    <row r="140" spans="3:19" x14ac:dyDescent="0.25">
      <c r="C140" s="20">
        <f>IF(E140&lt;1,0,IF(INT(E140*100)=INT(E139*100),C139,17))</f>
        <v>0</v>
      </c>
      <c r="D140" s="21" t="str">
        <f t="shared" si="59"/>
        <v/>
      </c>
      <c r="E140" s="28">
        <f>IF(LARGE($R$2:$R$25,17)&lt;1,0,LARGE($R$2:$R$25,17))</f>
        <v>0</v>
      </c>
      <c r="F140" s="22">
        <f t="shared" si="60"/>
        <v>0</v>
      </c>
      <c r="G140" s="22">
        <f t="shared" si="61"/>
        <v>0</v>
      </c>
      <c r="H140" s="26"/>
      <c r="R140" s="12">
        <f t="shared" si="62"/>
        <v>0</v>
      </c>
      <c r="S140" s="12">
        <f t="shared" si="63"/>
        <v>0</v>
      </c>
    </row>
    <row r="141" spans="3:19" x14ac:dyDescent="0.25">
      <c r="C141" s="20">
        <f>IF(E141&lt;1,0,IF(INT(E141*100)=INT(E140*100),C140,18))</f>
        <v>0</v>
      </c>
      <c r="D141" s="21" t="str">
        <f t="shared" si="59"/>
        <v/>
      </c>
      <c r="E141" s="28">
        <f>IF(LARGE($R$2:$R$25,18)&lt;1,0,LARGE($R$2:$R$25,18))</f>
        <v>0</v>
      </c>
      <c r="F141" s="22">
        <f t="shared" si="60"/>
        <v>0</v>
      </c>
      <c r="G141" s="22">
        <f t="shared" si="61"/>
        <v>0</v>
      </c>
      <c r="H141" s="26"/>
      <c r="R141" s="12">
        <f t="shared" si="62"/>
        <v>0</v>
      </c>
      <c r="S141" s="12">
        <f t="shared" si="63"/>
        <v>0</v>
      </c>
    </row>
    <row r="142" spans="3:19" x14ac:dyDescent="0.25">
      <c r="C142" s="20">
        <f>IF(E142&lt;1,0,IF(INT(E142*100)=INT(E141*100),C141,19))</f>
        <v>0</v>
      </c>
      <c r="D142" s="21" t="str">
        <f t="shared" si="59"/>
        <v/>
      </c>
      <c r="E142" s="28">
        <f>IF(LARGE($R$2:$R$25,19)&lt;1,0,LARGE($R$2:$R$25,19))</f>
        <v>0</v>
      </c>
      <c r="F142" s="22">
        <f t="shared" si="60"/>
        <v>0</v>
      </c>
      <c r="G142" s="22">
        <f t="shared" si="61"/>
        <v>0</v>
      </c>
      <c r="H142" s="26"/>
      <c r="R142" s="12">
        <f t="shared" si="62"/>
        <v>0</v>
      </c>
      <c r="S142" s="12">
        <f t="shared" si="63"/>
        <v>0</v>
      </c>
    </row>
    <row r="143" spans="3:19" x14ac:dyDescent="0.25">
      <c r="C143" s="20">
        <f>IF(E143&lt;1,0,IF(INT(E143*100)=INT(E142*100),C142,20))</f>
        <v>0</v>
      </c>
      <c r="D143" s="21" t="str">
        <f t="shared" si="59"/>
        <v/>
      </c>
      <c r="E143" s="28">
        <f>IF(LARGE($R$2:$R$25,20)&lt;1,0,LARGE($R$2:$R$25,20))</f>
        <v>0</v>
      </c>
      <c r="F143" s="22">
        <f t="shared" si="60"/>
        <v>0</v>
      </c>
      <c r="G143" s="22">
        <f t="shared" si="61"/>
        <v>0</v>
      </c>
      <c r="H143" s="26"/>
      <c r="R143" s="12">
        <f t="shared" si="62"/>
        <v>0</v>
      </c>
      <c r="S143" s="12">
        <f t="shared" si="63"/>
        <v>0</v>
      </c>
    </row>
    <row r="144" spans="3:19" x14ac:dyDescent="0.25">
      <c r="C144" s="20">
        <f>IF(E144&lt;1,0,IF(INT(E144*100)=INT(E143*100),C143,21))</f>
        <v>0</v>
      </c>
      <c r="D144" s="21" t="str">
        <f t="shared" si="59"/>
        <v/>
      </c>
      <c r="E144" s="28">
        <f>IF(LARGE($R$2:$R$25,21)&lt;1,0,LARGE($R$2:$R$25,21))</f>
        <v>0</v>
      </c>
      <c r="F144" s="22">
        <f t="shared" si="60"/>
        <v>0</v>
      </c>
      <c r="G144" s="22">
        <f t="shared" si="61"/>
        <v>0</v>
      </c>
      <c r="H144" s="26"/>
      <c r="R144" s="12">
        <f t="shared" si="62"/>
        <v>0</v>
      </c>
      <c r="S144" s="12">
        <f t="shared" si="63"/>
        <v>0</v>
      </c>
    </row>
    <row r="145" spans="3:19" x14ac:dyDescent="0.25">
      <c r="C145" s="20">
        <f>IF(E145&lt;1,0,IF(INT(E145*100)=INT(E144*100),C144,22))</f>
        <v>0</v>
      </c>
      <c r="D145" s="21" t="str">
        <f t="shared" si="59"/>
        <v/>
      </c>
      <c r="E145" s="28">
        <f>IF(LARGE($R$2:$R$25,22)&lt;1,0,LARGE($R$2:$R$25,22))</f>
        <v>0</v>
      </c>
      <c r="F145" s="22">
        <f t="shared" si="60"/>
        <v>0</v>
      </c>
      <c r="G145" s="22">
        <f t="shared" si="61"/>
        <v>0</v>
      </c>
      <c r="H145" s="26"/>
      <c r="R145" s="12">
        <f t="shared" si="62"/>
        <v>0</v>
      </c>
      <c r="S145" s="12">
        <f t="shared" si="63"/>
        <v>0</v>
      </c>
    </row>
    <row r="146" spans="3:19" x14ac:dyDescent="0.25">
      <c r="C146" s="20">
        <f>IF(E146&lt;1,0,IF(INT(E146*100)=INT(E145*100),C145,23))</f>
        <v>0</v>
      </c>
      <c r="D146" s="21" t="str">
        <f t="shared" si="59"/>
        <v/>
      </c>
      <c r="E146" s="28">
        <f>IF(LARGE($R$2:$R$25,23)&lt;1,0,LARGE($R$2:$R$25,23))</f>
        <v>0</v>
      </c>
      <c r="F146" s="22">
        <f t="shared" si="60"/>
        <v>0</v>
      </c>
      <c r="G146" s="22">
        <f t="shared" si="61"/>
        <v>0</v>
      </c>
      <c r="H146" s="26"/>
      <c r="R146" s="12">
        <f t="shared" si="62"/>
        <v>0</v>
      </c>
      <c r="S146" s="12">
        <f t="shared" si="63"/>
        <v>0</v>
      </c>
    </row>
    <row r="147" spans="3:19" ht="15.75" thickBot="1" x14ac:dyDescent="0.3">
      <c r="C147" s="23">
        <f>IF(E147&lt;1,0,IF(INT(E147*100)=INT(E146*100),C146,24))</f>
        <v>0</v>
      </c>
      <c r="D147" s="24" t="str">
        <f>IF(AND(C147=C146,C147&lt;&gt;0),"TIE","")</f>
        <v/>
      </c>
      <c r="E147" s="29">
        <f>IF(LARGE($R$2:$R$25,24)&lt;1,0,LARGE($R$2:$R$25,24))</f>
        <v>0</v>
      </c>
      <c r="F147" s="25">
        <f t="shared" si="60"/>
        <v>0</v>
      </c>
      <c r="G147" s="25">
        <f t="shared" si="61"/>
        <v>0</v>
      </c>
      <c r="H147" s="27"/>
      <c r="R147" s="12">
        <f t="shared" si="62"/>
        <v>0</v>
      </c>
      <c r="S147" s="12">
        <f t="shared" si="63"/>
        <v>0</v>
      </c>
    </row>
  </sheetData>
  <sheetProtection sheet="1" objects="1" scenarios="1"/>
  <mergeCells count="72">
    <mergeCell ref="A2:A6"/>
    <mergeCell ref="B2:B6"/>
    <mergeCell ref="C2:C6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C57:C61"/>
    <mergeCell ref="A62:A66"/>
    <mergeCell ref="B62:B66"/>
    <mergeCell ref="C62:C66"/>
    <mergeCell ref="A67:A71"/>
    <mergeCell ref="B67:B71"/>
    <mergeCell ref="C67:C71"/>
    <mergeCell ref="A72:A76"/>
    <mergeCell ref="B72:B76"/>
    <mergeCell ref="C72:C76"/>
    <mergeCell ref="A77:A81"/>
    <mergeCell ref="B77:B81"/>
    <mergeCell ref="C77:C81"/>
    <mergeCell ref="A82:A86"/>
    <mergeCell ref="B82:B86"/>
    <mergeCell ref="C82:C8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102:A106"/>
    <mergeCell ref="B102:B106"/>
    <mergeCell ref="C102:C106"/>
    <mergeCell ref="A107:A111"/>
    <mergeCell ref="B107:B111"/>
    <mergeCell ref="C107:C111"/>
    <mergeCell ref="A112:A116"/>
    <mergeCell ref="B112:B116"/>
    <mergeCell ref="C112:C116"/>
    <mergeCell ref="A117:A121"/>
    <mergeCell ref="B117:B121"/>
    <mergeCell ref="C117:C121"/>
  </mergeCells>
  <conditionalFormatting sqref="E6">
    <cfRule type="expression" dxfId="167" priority="470">
      <formula>IF(E6="",FALSE,IF(OR(LEFT(E6,LEN(E6)-1)=LEFT(E5,LEN(E5)-1),LEFT(E6,LEN(E6)-1)=LEFT(E4,LEN(E4)-1),LEFT(E6,LEN(E6)-1)=LEFT(E3,LEN(E3)-1),LEFT(E6,LEN(E6)-1)=LEFT(E2,LEN(E2)-1),LEFT(E6,1)=LEFT(E5,1)),TRUE,FALSE))</formula>
    </cfRule>
  </conditionalFormatting>
  <conditionalFormatting sqref="G3">
    <cfRule type="expression" dxfId="166" priority="477">
      <formula>IF(SUM(G2:G4)&gt;5.4,TRUE,FALSE)</formula>
    </cfRule>
  </conditionalFormatting>
  <conditionalFormatting sqref="G4">
    <cfRule type="expression" dxfId="165" priority="475">
      <formula>IF(SUM(G2:G4)&gt;5.4,TRUE,FALSE)</formula>
    </cfRule>
  </conditionalFormatting>
  <conditionalFormatting sqref="G2">
    <cfRule type="expression" dxfId="164" priority="474">
      <formula>IF(SUM(G2:G4)&gt;5.4,TRUE,FALSE)</formula>
    </cfRule>
  </conditionalFormatting>
  <conditionalFormatting sqref="E3">
    <cfRule type="expression" dxfId="163" priority="473">
      <formula>IF(E3="",FALSE,IF(LEFT(E3,1)=LEFT(E2,1),TRUE,FALSE))</formula>
    </cfRule>
  </conditionalFormatting>
  <conditionalFormatting sqref="E4">
    <cfRule type="expression" dxfId="162" priority="472">
      <formula>IF(E4="",FALSE,IF(OR(LEFT(E4,1)=LEFT(E3,1),LEFT(E4,1)=LEFT(E2,1)),TRUE,FALSE))</formula>
    </cfRule>
  </conditionalFormatting>
  <conditionalFormatting sqref="E5">
    <cfRule type="expression" dxfId="161" priority="471">
      <formula>IF(E5="",FALSE,IF(OR(LEFT(E5,LEN(E5)-1)=LEFT(E4,LEN(E4)-1),LEFT(E5,LEN(E5)-1)=LEFT(E3,LEN(E3)-1),LEFT(E5,LEN(E5)-1)=LEFT(E2,LEN(E2)-1)),TRUE,FALSE))</formula>
    </cfRule>
  </conditionalFormatting>
  <conditionalFormatting sqref="G8">
    <cfRule type="expression" dxfId="160" priority="269">
      <formula>IF(SUM(G7:G9)&gt;5.4,TRUE,FALSE)</formula>
    </cfRule>
  </conditionalFormatting>
  <conditionalFormatting sqref="G9">
    <cfRule type="expression" dxfId="159" priority="268">
      <formula>IF(SUM(G7:G9)&gt;5.4,TRUE,FALSE)</formula>
    </cfRule>
  </conditionalFormatting>
  <conditionalFormatting sqref="G7">
    <cfRule type="expression" dxfId="158" priority="267">
      <formula>IF(SUM(G7:G9)&gt;5.4,TRUE,FALSE)</formula>
    </cfRule>
  </conditionalFormatting>
  <conditionalFormatting sqref="G13">
    <cfRule type="expression" dxfId="157" priority="262">
      <formula>IF(SUM(G12:G14)&gt;5.4,TRUE,FALSE)</formula>
    </cfRule>
  </conditionalFormatting>
  <conditionalFormatting sqref="G14">
    <cfRule type="expression" dxfId="156" priority="261">
      <formula>IF(SUM(G12:G14)&gt;5.4,TRUE,FALSE)</formula>
    </cfRule>
  </conditionalFormatting>
  <conditionalFormatting sqref="G12">
    <cfRule type="expression" dxfId="155" priority="260">
      <formula>IF(SUM(G12:G14)&gt;5.4,TRUE,FALSE)</formula>
    </cfRule>
  </conditionalFormatting>
  <conditionalFormatting sqref="G18">
    <cfRule type="expression" dxfId="154" priority="255">
      <formula>IF(SUM(G17:G19)&gt;5.4,TRUE,FALSE)</formula>
    </cfRule>
  </conditionalFormatting>
  <conditionalFormatting sqref="G19">
    <cfRule type="expression" dxfId="153" priority="254">
      <formula>IF(SUM(G17:G19)&gt;5.4,TRUE,FALSE)</formula>
    </cfRule>
  </conditionalFormatting>
  <conditionalFormatting sqref="G17">
    <cfRule type="expression" dxfId="152" priority="253">
      <formula>IF(SUM(G17:G19)&gt;5.4,TRUE,FALSE)</formula>
    </cfRule>
  </conditionalFormatting>
  <conditionalFormatting sqref="G23">
    <cfRule type="expression" dxfId="151" priority="248">
      <formula>IF(SUM(G22:G24)&gt;5.4,TRUE,FALSE)</formula>
    </cfRule>
  </conditionalFormatting>
  <conditionalFormatting sqref="G24">
    <cfRule type="expression" dxfId="150" priority="247">
      <formula>IF(SUM(G22:G24)&gt;5.4,TRUE,FALSE)</formula>
    </cfRule>
  </conditionalFormatting>
  <conditionalFormatting sqref="G22">
    <cfRule type="expression" dxfId="149" priority="246">
      <formula>IF(SUM(G22:G24)&gt;5.4,TRUE,FALSE)</formula>
    </cfRule>
  </conditionalFormatting>
  <conditionalFormatting sqref="G28">
    <cfRule type="expression" dxfId="148" priority="241">
      <formula>IF(SUM(G27:G29)&gt;5.4,TRUE,FALSE)</formula>
    </cfRule>
  </conditionalFormatting>
  <conditionalFormatting sqref="G29">
    <cfRule type="expression" dxfId="147" priority="240">
      <formula>IF(SUM(G27:G29)&gt;5.4,TRUE,FALSE)</formula>
    </cfRule>
  </conditionalFormatting>
  <conditionalFormatting sqref="G27">
    <cfRule type="expression" dxfId="146" priority="239">
      <formula>IF(SUM(G27:G29)&gt;5.4,TRUE,FALSE)</formula>
    </cfRule>
  </conditionalFormatting>
  <conditionalFormatting sqref="G33">
    <cfRule type="expression" dxfId="145" priority="234">
      <formula>IF(SUM(G32:G34)&gt;5.4,TRUE,FALSE)</formula>
    </cfRule>
  </conditionalFormatting>
  <conditionalFormatting sqref="G34">
    <cfRule type="expression" dxfId="144" priority="233">
      <formula>IF(SUM(G32:G34)&gt;5.4,TRUE,FALSE)</formula>
    </cfRule>
  </conditionalFormatting>
  <conditionalFormatting sqref="G32">
    <cfRule type="expression" dxfId="143" priority="232">
      <formula>IF(SUM(G32:G34)&gt;5.4,TRUE,FALSE)</formula>
    </cfRule>
  </conditionalFormatting>
  <conditionalFormatting sqref="G38">
    <cfRule type="expression" dxfId="142" priority="227">
      <formula>IF(SUM(G37:G39)&gt;5.4,TRUE,FALSE)</formula>
    </cfRule>
  </conditionalFormatting>
  <conditionalFormatting sqref="G39">
    <cfRule type="expression" dxfId="141" priority="226">
      <formula>IF(SUM(G37:G39)&gt;5.4,TRUE,FALSE)</formula>
    </cfRule>
  </conditionalFormatting>
  <conditionalFormatting sqref="G37">
    <cfRule type="expression" dxfId="140" priority="225">
      <formula>IF(SUM(G37:G39)&gt;5.4,TRUE,FALSE)</formula>
    </cfRule>
  </conditionalFormatting>
  <conditionalFormatting sqref="G43">
    <cfRule type="expression" dxfId="139" priority="220">
      <formula>IF(SUM(G42:G44)&gt;5.4,TRUE,FALSE)</formula>
    </cfRule>
  </conditionalFormatting>
  <conditionalFormatting sqref="G44">
    <cfRule type="expression" dxfId="138" priority="219">
      <formula>IF(SUM(G42:G44)&gt;5.4,TRUE,FALSE)</formula>
    </cfRule>
  </conditionalFormatting>
  <conditionalFormatting sqref="G42">
    <cfRule type="expression" dxfId="137" priority="218">
      <formula>IF(SUM(G42:G44)&gt;5.4,TRUE,FALSE)</formula>
    </cfRule>
  </conditionalFormatting>
  <conditionalFormatting sqref="G48">
    <cfRule type="expression" dxfId="136" priority="213">
      <formula>IF(SUM(G47:G49)&gt;5.4,TRUE,FALSE)</formula>
    </cfRule>
  </conditionalFormatting>
  <conditionalFormatting sqref="G49">
    <cfRule type="expression" dxfId="135" priority="212">
      <formula>IF(SUM(G47:G49)&gt;5.4,TRUE,FALSE)</formula>
    </cfRule>
  </conditionalFormatting>
  <conditionalFormatting sqref="G47">
    <cfRule type="expression" dxfId="134" priority="211">
      <formula>IF(SUM(G47:G49)&gt;5.4,TRUE,FALSE)</formula>
    </cfRule>
  </conditionalFormatting>
  <conditionalFormatting sqref="G53">
    <cfRule type="expression" dxfId="133" priority="206">
      <formula>IF(SUM(G52:G54)&gt;5.4,TRUE,FALSE)</formula>
    </cfRule>
  </conditionalFormatting>
  <conditionalFormatting sqref="G54">
    <cfRule type="expression" dxfId="132" priority="205">
      <formula>IF(SUM(G52:G54)&gt;5.4,TRUE,FALSE)</formula>
    </cfRule>
  </conditionalFormatting>
  <conditionalFormatting sqref="G52">
    <cfRule type="expression" dxfId="131" priority="204">
      <formula>IF(SUM(G52:G54)&gt;5.4,TRUE,FALSE)</formula>
    </cfRule>
  </conditionalFormatting>
  <conditionalFormatting sqref="G58">
    <cfRule type="expression" dxfId="130" priority="199">
      <formula>IF(SUM(G57:G59)&gt;5.4,TRUE,FALSE)</formula>
    </cfRule>
  </conditionalFormatting>
  <conditionalFormatting sqref="G59">
    <cfRule type="expression" dxfId="129" priority="198">
      <formula>IF(SUM(G57:G59)&gt;5.4,TRUE,FALSE)</formula>
    </cfRule>
  </conditionalFormatting>
  <conditionalFormatting sqref="G57">
    <cfRule type="expression" dxfId="128" priority="197">
      <formula>IF(SUM(G57:G59)&gt;5.4,TRUE,FALSE)</formula>
    </cfRule>
  </conditionalFormatting>
  <conditionalFormatting sqref="G63">
    <cfRule type="expression" dxfId="127" priority="192">
      <formula>IF(SUM(G62:G64)&gt;5.4,TRUE,FALSE)</formula>
    </cfRule>
  </conditionalFormatting>
  <conditionalFormatting sqref="G64">
    <cfRule type="expression" dxfId="126" priority="191">
      <formula>IF(SUM(G62:G64)&gt;5.4,TRUE,FALSE)</formula>
    </cfRule>
  </conditionalFormatting>
  <conditionalFormatting sqref="G62">
    <cfRule type="expression" dxfId="125" priority="190">
      <formula>IF(SUM(G62:G64)&gt;5.4,TRUE,FALSE)</formula>
    </cfRule>
  </conditionalFormatting>
  <conditionalFormatting sqref="G68">
    <cfRule type="expression" dxfId="124" priority="185">
      <formula>IF(SUM(G67:G69)&gt;5.4,TRUE,FALSE)</formula>
    </cfRule>
  </conditionalFormatting>
  <conditionalFormatting sqref="G69">
    <cfRule type="expression" dxfId="123" priority="184">
      <formula>IF(SUM(G67:G69)&gt;5.4,TRUE,FALSE)</formula>
    </cfRule>
  </conditionalFormatting>
  <conditionalFormatting sqref="G67">
    <cfRule type="expression" dxfId="122" priority="183">
      <formula>IF(SUM(G67:G69)&gt;5.4,TRUE,FALSE)</formula>
    </cfRule>
  </conditionalFormatting>
  <conditionalFormatting sqref="G73">
    <cfRule type="expression" dxfId="121" priority="178">
      <formula>IF(SUM(G72:G74)&gt;5.4,TRUE,FALSE)</formula>
    </cfRule>
  </conditionalFormatting>
  <conditionalFormatting sqref="G74">
    <cfRule type="expression" dxfId="120" priority="177">
      <formula>IF(SUM(G72:G74)&gt;5.4,TRUE,FALSE)</formula>
    </cfRule>
  </conditionalFormatting>
  <conditionalFormatting sqref="G72">
    <cfRule type="expression" dxfId="119" priority="176">
      <formula>IF(SUM(G72:G74)&gt;5.4,TRUE,FALSE)</formula>
    </cfRule>
  </conditionalFormatting>
  <conditionalFormatting sqref="G78">
    <cfRule type="expression" dxfId="118" priority="171">
      <formula>IF(SUM(G77:G79)&gt;5.4,TRUE,FALSE)</formula>
    </cfRule>
  </conditionalFormatting>
  <conditionalFormatting sqref="G79">
    <cfRule type="expression" dxfId="117" priority="170">
      <formula>IF(SUM(G77:G79)&gt;5.4,TRUE,FALSE)</formula>
    </cfRule>
  </conditionalFormatting>
  <conditionalFormatting sqref="G77">
    <cfRule type="expression" dxfId="116" priority="169">
      <formula>IF(SUM(G77:G79)&gt;5.4,TRUE,FALSE)</formula>
    </cfRule>
  </conditionalFormatting>
  <conditionalFormatting sqref="G83">
    <cfRule type="expression" dxfId="115" priority="164">
      <formula>IF(SUM(G82:G84)&gt;5.4,TRUE,FALSE)</formula>
    </cfRule>
  </conditionalFormatting>
  <conditionalFormatting sqref="G84">
    <cfRule type="expression" dxfId="114" priority="163">
      <formula>IF(SUM(G82:G84)&gt;5.4,TRUE,FALSE)</formula>
    </cfRule>
  </conditionalFormatting>
  <conditionalFormatting sqref="G82">
    <cfRule type="expression" dxfId="113" priority="162">
      <formula>IF(SUM(G82:G84)&gt;5.4,TRUE,FALSE)</formula>
    </cfRule>
  </conditionalFormatting>
  <conditionalFormatting sqref="G88">
    <cfRule type="expression" dxfId="112" priority="157">
      <formula>IF(SUM(G87:G89)&gt;5.4,TRUE,FALSE)</formula>
    </cfRule>
  </conditionalFormatting>
  <conditionalFormatting sqref="G89">
    <cfRule type="expression" dxfId="111" priority="156">
      <formula>IF(SUM(G87:G89)&gt;5.4,TRUE,FALSE)</formula>
    </cfRule>
  </conditionalFormatting>
  <conditionalFormatting sqref="G87">
    <cfRule type="expression" dxfId="110" priority="155">
      <formula>IF(SUM(G87:G89)&gt;5.4,TRUE,FALSE)</formula>
    </cfRule>
  </conditionalFormatting>
  <conditionalFormatting sqref="G93">
    <cfRule type="expression" dxfId="109" priority="150">
      <formula>IF(SUM(G92:G94)&gt;5.4,TRUE,FALSE)</formula>
    </cfRule>
  </conditionalFormatting>
  <conditionalFormatting sqref="G94">
    <cfRule type="expression" dxfId="108" priority="149">
      <formula>IF(SUM(G92:G94)&gt;5.4,TRUE,FALSE)</formula>
    </cfRule>
  </conditionalFormatting>
  <conditionalFormatting sqref="G92">
    <cfRule type="expression" dxfId="107" priority="148">
      <formula>IF(SUM(G92:G94)&gt;5.4,TRUE,FALSE)</formula>
    </cfRule>
  </conditionalFormatting>
  <conditionalFormatting sqref="G98">
    <cfRule type="expression" dxfId="106" priority="143">
      <formula>IF(SUM(G97:G99)&gt;5.4,TRUE,FALSE)</formula>
    </cfRule>
  </conditionalFormatting>
  <conditionalFormatting sqref="G99">
    <cfRule type="expression" dxfId="105" priority="142">
      <formula>IF(SUM(G97:G99)&gt;5.4,TRUE,FALSE)</formula>
    </cfRule>
  </conditionalFormatting>
  <conditionalFormatting sqref="G97">
    <cfRule type="expression" dxfId="104" priority="141">
      <formula>IF(SUM(G97:G99)&gt;5.4,TRUE,FALSE)</formula>
    </cfRule>
  </conditionalFormatting>
  <conditionalFormatting sqref="G103">
    <cfRule type="expression" dxfId="103" priority="136">
      <formula>IF(SUM(G102:G104)&gt;5.4,TRUE,FALSE)</formula>
    </cfRule>
  </conditionalFormatting>
  <conditionalFormatting sqref="G104">
    <cfRule type="expression" dxfId="102" priority="135">
      <formula>IF(SUM(G102:G104)&gt;5.4,TRUE,FALSE)</formula>
    </cfRule>
  </conditionalFormatting>
  <conditionalFormatting sqref="G102">
    <cfRule type="expression" dxfId="101" priority="134">
      <formula>IF(SUM(G102:G104)&gt;5.4,TRUE,FALSE)</formula>
    </cfRule>
  </conditionalFormatting>
  <conditionalFormatting sqref="G108">
    <cfRule type="expression" dxfId="100" priority="129">
      <formula>IF(SUM(G107:G109)&gt;5.4,TRUE,FALSE)</formula>
    </cfRule>
  </conditionalFormatting>
  <conditionalFormatting sqref="G109">
    <cfRule type="expression" dxfId="99" priority="128">
      <formula>IF(SUM(G107:G109)&gt;5.4,TRUE,FALSE)</formula>
    </cfRule>
  </conditionalFormatting>
  <conditionalFormatting sqref="E11">
    <cfRule type="expression" dxfId="98" priority="98">
      <formula>IF(E11="",FALSE,IF(OR(LEFT(E11,LEN(E11)-1)=LEFT(E10,LEN(E10)-1),LEFT(E11,LEN(E11)-1)=LEFT(E9,LEN(E9)-1),LEFT(E11,LEN(E11)-1)=LEFT(E8,LEN(E8)-1),LEFT(E11,LEN(E11)-1)=LEFT(E7,LEN(E7)-1),LEFT(E11,1)=LEFT(E10,1)),TRUE,FALSE))</formula>
    </cfRule>
  </conditionalFormatting>
  <conditionalFormatting sqref="E8">
    <cfRule type="expression" dxfId="97" priority="101">
      <formula>IF(E8="",FALSE,IF(LEFT(E8,1)=LEFT(E7,1),TRUE,FALSE))</formula>
    </cfRule>
  </conditionalFormatting>
  <conditionalFormatting sqref="E9">
    <cfRule type="expression" dxfId="96" priority="100">
      <formula>IF(E9="",FALSE,IF(OR(LEFT(E9,1)=LEFT(E8,1),LEFT(E9,1)=LEFT(E7,1)),TRUE,FALSE))</formula>
    </cfRule>
  </conditionalFormatting>
  <conditionalFormatting sqref="E10">
    <cfRule type="expression" dxfId="95" priority="99">
      <formula>IF(E10="",FALSE,IF(OR(LEFT(E10,LEN(E10)-1)=LEFT(E9,LEN(E9)-1),LEFT(E10,LEN(E10)-1)=LEFT(E8,LEN(E8)-1),LEFT(E10,LEN(E10)-1)=LEFT(E7,LEN(E7)-1)),TRUE,FALSE))</formula>
    </cfRule>
  </conditionalFormatting>
  <conditionalFormatting sqref="E16">
    <cfRule type="expression" dxfId="94" priority="94">
      <formula>IF(E16="",FALSE,IF(OR(LEFT(E16,LEN(E16)-1)=LEFT(E15,LEN(E15)-1),LEFT(E16,LEN(E16)-1)=LEFT(E14,LEN(E14)-1),LEFT(E16,LEN(E16)-1)=LEFT(E13,LEN(E13)-1),LEFT(E16,LEN(E16)-1)=LEFT(E12,LEN(E12)-1),LEFT(E16,1)=LEFT(E15,1)),TRUE,FALSE))</formula>
    </cfRule>
  </conditionalFormatting>
  <conditionalFormatting sqref="E13">
    <cfRule type="expression" dxfId="93" priority="97">
      <formula>IF(E13="",FALSE,IF(LEFT(E13,1)=LEFT(E12,1),TRUE,FALSE))</formula>
    </cfRule>
  </conditionalFormatting>
  <conditionalFormatting sqref="E14">
    <cfRule type="expression" dxfId="92" priority="96">
      <formula>IF(E14="",FALSE,IF(OR(LEFT(E14,1)=LEFT(E13,1),LEFT(E14,1)=LEFT(E12,1)),TRUE,FALSE))</formula>
    </cfRule>
  </conditionalFormatting>
  <conditionalFormatting sqref="E15">
    <cfRule type="expression" dxfId="91" priority="95">
      <formula>IF(E15="",FALSE,IF(OR(LEFT(E15,LEN(E15)-1)=LEFT(E14,LEN(E14)-1),LEFT(E15,LEN(E15)-1)=LEFT(E13,LEN(E13)-1),LEFT(E15,LEN(E15)-1)=LEFT(E12,LEN(E12)-1)),TRUE,FALSE))</formula>
    </cfRule>
  </conditionalFormatting>
  <conditionalFormatting sqref="E21">
    <cfRule type="expression" dxfId="90" priority="90">
      <formula>IF(E21="",FALSE,IF(OR(LEFT(E21,LEN(E21)-1)=LEFT(E20,LEN(E20)-1),LEFT(E21,LEN(E21)-1)=LEFT(E19,LEN(E19)-1),LEFT(E21,LEN(E21)-1)=LEFT(E18,LEN(E18)-1),LEFT(E21,LEN(E21)-1)=LEFT(E17,LEN(E17)-1),LEFT(E21,1)=LEFT(E20,1)),TRUE,FALSE))</formula>
    </cfRule>
  </conditionalFormatting>
  <conditionalFormatting sqref="E18">
    <cfRule type="expression" dxfId="89" priority="93">
      <formula>IF(E18="",FALSE,IF(LEFT(E18,1)=LEFT(E17,1),TRUE,FALSE))</formula>
    </cfRule>
  </conditionalFormatting>
  <conditionalFormatting sqref="E19">
    <cfRule type="expression" dxfId="88" priority="92">
      <formula>IF(E19="",FALSE,IF(OR(LEFT(E19,1)=LEFT(E18,1),LEFT(E19,1)=LEFT(E17,1)),TRUE,FALSE))</formula>
    </cfRule>
  </conditionalFormatting>
  <conditionalFormatting sqref="E20">
    <cfRule type="expression" dxfId="87" priority="91">
      <formula>IF(E20="",FALSE,IF(OR(LEFT(E20,LEN(E20)-1)=LEFT(E19,LEN(E19)-1),LEFT(E20,LEN(E20)-1)=LEFT(E18,LEN(E18)-1),LEFT(E20,LEN(E20)-1)=LEFT(E17,LEN(E17)-1)),TRUE,FALSE))</formula>
    </cfRule>
  </conditionalFormatting>
  <conditionalFormatting sqref="E26">
    <cfRule type="expression" dxfId="86" priority="86">
      <formula>IF(E26="",FALSE,IF(OR(LEFT(E26,LEN(E26)-1)=LEFT(E25,LEN(E25)-1),LEFT(E26,LEN(E26)-1)=LEFT(E24,LEN(E24)-1),LEFT(E26,LEN(E26)-1)=LEFT(E23,LEN(E23)-1),LEFT(E26,LEN(E26)-1)=LEFT(E22,LEN(E22)-1),LEFT(E26,1)=LEFT(E25,1)),TRUE,FALSE))</formula>
    </cfRule>
  </conditionalFormatting>
  <conditionalFormatting sqref="E23">
    <cfRule type="expression" dxfId="85" priority="89">
      <formula>IF(E23="",FALSE,IF(LEFT(E23,1)=LEFT(E22,1),TRUE,FALSE))</formula>
    </cfRule>
  </conditionalFormatting>
  <conditionalFormatting sqref="E24">
    <cfRule type="expression" dxfId="84" priority="88">
      <formula>IF(E24="",FALSE,IF(OR(LEFT(E24,1)=LEFT(E23,1),LEFT(E24,1)=LEFT(E22,1)),TRUE,FALSE))</formula>
    </cfRule>
  </conditionalFormatting>
  <conditionalFormatting sqref="E25">
    <cfRule type="expression" dxfId="83" priority="87">
      <formula>IF(E25="",FALSE,IF(OR(LEFT(E25,LEN(E25)-1)=LEFT(E24,LEN(E24)-1),LEFT(E25,LEN(E25)-1)=LEFT(E23,LEN(E23)-1),LEFT(E25,LEN(E25)-1)=LEFT(E22,LEN(E22)-1)),TRUE,FALSE))</formula>
    </cfRule>
  </conditionalFormatting>
  <conditionalFormatting sqref="E31">
    <cfRule type="expression" dxfId="82" priority="82">
      <formula>IF(E31="",FALSE,IF(OR(LEFT(E31,LEN(E31)-1)=LEFT(E30,LEN(E30)-1),LEFT(E31,LEN(E31)-1)=LEFT(E29,LEN(E29)-1),LEFT(E31,LEN(E31)-1)=LEFT(E28,LEN(E28)-1),LEFT(E31,LEN(E31)-1)=LEFT(E27,LEN(E27)-1),LEFT(E31,1)=LEFT(E30,1)),TRUE,FALSE))</formula>
    </cfRule>
  </conditionalFormatting>
  <conditionalFormatting sqref="E28">
    <cfRule type="expression" dxfId="81" priority="85">
      <formula>IF(E28="",FALSE,IF(LEFT(E28,1)=LEFT(E27,1),TRUE,FALSE))</formula>
    </cfRule>
  </conditionalFormatting>
  <conditionalFormatting sqref="E29">
    <cfRule type="expression" dxfId="80" priority="84">
      <formula>IF(E29="",FALSE,IF(OR(LEFT(E29,1)=LEFT(E28,1),LEFT(E29,1)=LEFT(E27,1)),TRUE,FALSE))</formula>
    </cfRule>
  </conditionalFormatting>
  <conditionalFormatting sqref="E30">
    <cfRule type="expression" dxfId="79" priority="83">
      <formula>IF(E30="",FALSE,IF(OR(LEFT(E30,LEN(E30)-1)=LEFT(E29,LEN(E29)-1),LEFT(E30,LEN(E30)-1)=LEFT(E28,LEN(E28)-1),LEFT(E30,LEN(E30)-1)=LEFT(E27,LEN(E27)-1)),TRUE,FALSE))</formula>
    </cfRule>
  </conditionalFormatting>
  <conditionalFormatting sqref="E36">
    <cfRule type="expression" dxfId="78" priority="78">
      <formula>IF(E36="",FALSE,IF(OR(LEFT(E36,LEN(E36)-1)=LEFT(E35,LEN(E35)-1),LEFT(E36,LEN(E36)-1)=LEFT(E34,LEN(E34)-1),LEFT(E36,LEN(E36)-1)=LEFT(E33,LEN(E33)-1),LEFT(E36,LEN(E36)-1)=LEFT(E32,LEN(E32)-1),LEFT(E36,1)=LEFT(E35,1)),TRUE,FALSE))</formula>
    </cfRule>
  </conditionalFormatting>
  <conditionalFormatting sqref="E33">
    <cfRule type="expression" dxfId="77" priority="81">
      <formula>IF(E33="",FALSE,IF(LEFT(E33,1)=LEFT(E32,1),TRUE,FALSE))</formula>
    </cfRule>
  </conditionalFormatting>
  <conditionalFormatting sqref="E34">
    <cfRule type="expression" dxfId="76" priority="80">
      <formula>IF(E34="",FALSE,IF(OR(LEFT(E34,1)=LEFT(E33,1),LEFT(E34,1)=LEFT(E32,1)),TRUE,FALSE))</formula>
    </cfRule>
  </conditionalFormatting>
  <conditionalFormatting sqref="E35">
    <cfRule type="expression" dxfId="75" priority="79">
      <formula>IF(E35="",FALSE,IF(OR(LEFT(E35,LEN(E35)-1)=LEFT(E34,LEN(E34)-1),LEFT(E35,LEN(E35)-1)=LEFT(E33,LEN(E33)-1),LEFT(E35,LEN(E35)-1)=LEFT(E32,LEN(E32)-1)),TRUE,FALSE))</formula>
    </cfRule>
  </conditionalFormatting>
  <conditionalFormatting sqref="E41">
    <cfRule type="expression" dxfId="74" priority="74">
      <formula>IF(E41="",FALSE,IF(OR(LEFT(E41,LEN(E41)-1)=LEFT(E40,LEN(E40)-1),LEFT(E41,LEN(E41)-1)=LEFT(E39,LEN(E39)-1),LEFT(E41,LEN(E41)-1)=LEFT(E38,LEN(E38)-1),LEFT(E41,LEN(E41)-1)=LEFT(E37,LEN(E37)-1),LEFT(E41,1)=LEFT(E40,1)),TRUE,FALSE))</formula>
    </cfRule>
  </conditionalFormatting>
  <conditionalFormatting sqref="E38">
    <cfRule type="expression" dxfId="73" priority="77">
      <formula>IF(E38="",FALSE,IF(LEFT(E38,1)=LEFT(E37,1),TRUE,FALSE))</formula>
    </cfRule>
  </conditionalFormatting>
  <conditionalFormatting sqref="E39">
    <cfRule type="expression" dxfId="72" priority="76">
      <formula>IF(E39="",FALSE,IF(OR(LEFT(E39,1)=LEFT(E38,1),LEFT(E39,1)=LEFT(E37,1)),TRUE,FALSE))</formula>
    </cfRule>
  </conditionalFormatting>
  <conditionalFormatting sqref="E40">
    <cfRule type="expression" dxfId="71" priority="75">
      <formula>IF(E40="",FALSE,IF(OR(LEFT(E40,LEN(E40)-1)=LEFT(E39,LEN(E39)-1),LEFT(E40,LEN(E40)-1)=LEFT(E38,LEN(E38)-1),LEFT(E40,LEN(E40)-1)=LEFT(E37,LEN(E37)-1)),TRUE,FALSE))</formula>
    </cfRule>
  </conditionalFormatting>
  <conditionalFormatting sqref="E46">
    <cfRule type="expression" dxfId="70" priority="70">
      <formula>IF(E46="",FALSE,IF(OR(LEFT(E46,LEN(E46)-1)=LEFT(E45,LEN(E45)-1),LEFT(E46,LEN(E46)-1)=LEFT(E44,LEN(E44)-1),LEFT(E46,LEN(E46)-1)=LEFT(E43,LEN(E43)-1),LEFT(E46,LEN(E46)-1)=LEFT(E42,LEN(E42)-1),LEFT(E46,1)=LEFT(E45,1)),TRUE,FALSE))</formula>
    </cfRule>
  </conditionalFormatting>
  <conditionalFormatting sqref="E43">
    <cfRule type="expression" dxfId="69" priority="73">
      <formula>IF(E43="",FALSE,IF(LEFT(E43,1)=LEFT(E42,1),TRUE,FALSE))</formula>
    </cfRule>
  </conditionalFormatting>
  <conditionalFormatting sqref="E44">
    <cfRule type="expression" dxfId="68" priority="72">
      <formula>IF(E44="",FALSE,IF(OR(LEFT(E44,1)=LEFT(E43,1),LEFT(E44,1)=LEFT(E42,1)),TRUE,FALSE))</formula>
    </cfRule>
  </conditionalFormatting>
  <conditionalFormatting sqref="E45">
    <cfRule type="expression" dxfId="67" priority="71">
      <formula>IF(E45="",FALSE,IF(OR(LEFT(E45,LEN(E45)-1)=LEFT(E44,LEN(E44)-1),LEFT(E45,LEN(E45)-1)=LEFT(E43,LEN(E43)-1),LEFT(E45,LEN(E45)-1)=LEFT(E42,LEN(E42)-1)),TRUE,FALSE))</formula>
    </cfRule>
  </conditionalFormatting>
  <conditionalFormatting sqref="E51">
    <cfRule type="expression" dxfId="66" priority="66">
      <formula>IF(E51="",FALSE,IF(OR(LEFT(E51,LEN(E51)-1)=LEFT(E50,LEN(E50)-1),LEFT(E51,LEN(E51)-1)=LEFT(E49,LEN(E49)-1),LEFT(E51,LEN(E51)-1)=LEFT(E48,LEN(E48)-1),LEFT(E51,LEN(E51)-1)=LEFT(E47,LEN(E47)-1),LEFT(E51,1)=LEFT(E50,1)),TRUE,FALSE))</formula>
    </cfRule>
  </conditionalFormatting>
  <conditionalFormatting sqref="E48">
    <cfRule type="expression" dxfId="65" priority="69">
      <formula>IF(E48="",FALSE,IF(LEFT(E48,1)=LEFT(E47,1),TRUE,FALSE))</formula>
    </cfRule>
  </conditionalFormatting>
  <conditionalFormatting sqref="E49">
    <cfRule type="expression" dxfId="64" priority="68">
      <formula>IF(E49="",FALSE,IF(OR(LEFT(E49,1)=LEFT(E48,1),LEFT(E49,1)=LEFT(E47,1)),TRUE,FALSE))</formula>
    </cfRule>
  </conditionalFormatting>
  <conditionalFormatting sqref="E50">
    <cfRule type="expression" dxfId="63" priority="67">
      <formula>IF(E50="",FALSE,IF(OR(LEFT(E50,LEN(E50)-1)=LEFT(E49,LEN(E49)-1),LEFT(E50,LEN(E50)-1)=LEFT(E48,LEN(E48)-1),LEFT(E50,LEN(E50)-1)=LEFT(E47,LEN(E47)-1)),TRUE,FALSE))</formula>
    </cfRule>
  </conditionalFormatting>
  <conditionalFormatting sqref="E56">
    <cfRule type="expression" dxfId="62" priority="62">
      <formula>IF(E56="",FALSE,IF(OR(LEFT(E56,LEN(E56)-1)=LEFT(E55,LEN(E55)-1),LEFT(E56,LEN(E56)-1)=LEFT(E54,LEN(E54)-1),LEFT(E56,LEN(E56)-1)=LEFT(E53,LEN(E53)-1),LEFT(E56,LEN(E56)-1)=LEFT(E52,LEN(E52)-1),LEFT(E56,1)=LEFT(E55,1)),TRUE,FALSE))</formula>
    </cfRule>
  </conditionalFormatting>
  <conditionalFormatting sqref="E53">
    <cfRule type="expression" dxfId="61" priority="65">
      <formula>IF(E53="",FALSE,IF(LEFT(E53,1)=LEFT(E52,1),TRUE,FALSE))</formula>
    </cfRule>
  </conditionalFormatting>
  <conditionalFormatting sqref="E54">
    <cfRule type="expression" dxfId="60" priority="64">
      <formula>IF(E54="",FALSE,IF(OR(LEFT(E54,1)=LEFT(E53,1),LEFT(E54,1)=LEFT(E52,1)),TRUE,FALSE))</formula>
    </cfRule>
  </conditionalFormatting>
  <conditionalFormatting sqref="E55">
    <cfRule type="expression" dxfId="59" priority="63">
      <formula>IF(E55="",FALSE,IF(OR(LEFT(E55,LEN(E55)-1)=LEFT(E54,LEN(E54)-1),LEFT(E55,LEN(E55)-1)=LEFT(E53,LEN(E53)-1),LEFT(E55,LEN(E55)-1)=LEFT(E52,LEN(E52)-1)),TRUE,FALSE))</formula>
    </cfRule>
  </conditionalFormatting>
  <conditionalFormatting sqref="E61">
    <cfRule type="expression" dxfId="58" priority="58">
      <formula>IF(E61="",FALSE,IF(OR(LEFT(E61,LEN(E61)-1)=LEFT(E60,LEN(E60)-1),LEFT(E61,LEN(E61)-1)=LEFT(E59,LEN(E59)-1),LEFT(E61,LEN(E61)-1)=LEFT(E58,LEN(E58)-1),LEFT(E61,LEN(E61)-1)=LEFT(E57,LEN(E57)-1),LEFT(E61,1)=LEFT(E60,1)),TRUE,FALSE))</formula>
    </cfRule>
  </conditionalFormatting>
  <conditionalFormatting sqref="E58">
    <cfRule type="expression" dxfId="57" priority="61">
      <formula>IF(E58="",FALSE,IF(LEFT(E58,1)=LEFT(E57,1),TRUE,FALSE))</formula>
    </cfRule>
  </conditionalFormatting>
  <conditionalFormatting sqref="E59">
    <cfRule type="expression" dxfId="56" priority="60">
      <formula>IF(E59="",FALSE,IF(OR(LEFT(E59,1)=LEFT(E58,1),LEFT(E59,1)=LEFT(E57,1)),TRUE,FALSE))</formula>
    </cfRule>
  </conditionalFormatting>
  <conditionalFormatting sqref="E60">
    <cfRule type="expression" dxfId="55" priority="59">
      <formula>IF(E60="",FALSE,IF(OR(LEFT(E60,LEN(E60)-1)=LEFT(E59,LEN(E59)-1),LEFT(E60,LEN(E60)-1)=LEFT(E58,LEN(E58)-1),LEFT(E60,LEN(E60)-1)=LEFT(E57,LEN(E57)-1)),TRUE,FALSE))</formula>
    </cfRule>
  </conditionalFormatting>
  <conditionalFormatting sqref="E66">
    <cfRule type="expression" dxfId="54" priority="54">
      <formula>IF(E66="",FALSE,IF(OR(LEFT(E66,LEN(E66)-1)=LEFT(E65,LEN(E65)-1),LEFT(E66,LEN(E66)-1)=LEFT(E64,LEN(E64)-1),LEFT(E66,LEN(E66)-1)=LEFT(E63,LEN(E63)-1),LEFT(E66,LEN(E66)-1)=LEFT(E62,LEN(E62)-1),LEFT(E66,1)=LEFT(E65,1)),TRUE,FALSE))</formula>
    </cfRule>
  </conditionalFormatting>
  <conditionalFormatting sqref="E63">
    <cfRule type="expression" dxfId="53" priority="57">
      <formula>IF(E63="",FALSE,IF(LEFT(E63,1)=LEFT(E62,1),TRUE,FALSE))</formula>
    </cfRule>
  </conditionalFormatting>
  <conditionalFormatting sqref="E64">
    <cfRule type="expression" dxfId="52" priority="56">
      <formula>IF(E64="",FALSE,IF(OR(LEFT(E64,1)=LEFT(E63,1),LEFT(E64,1)=LEFT(E62,1)),TRUE,FALSE))</formula>
    </cfRule>
  </conditionalFormatting>
  <conditionalFormatting sqref="E65">
    <cfRule type="expression" dxfId="51" priority="55">
      <formula>IF(E65="",FALSE,IF(OR(LEFT(E65,LEN(E65)-1)=LEFT(E64,LEN(E64)-1),LEFT(E65,LEN(E65)-1)=LEFT(E63,LEN(E63)-1),LEFT(E65,LEN(E65)-1)=LEFT(E62,LEN(E62)-1)),TRUE,FALSE))</formula>
    </cfRule>
  </conditionalFormatting>
  <conditionalFormatting sqref="E71">
    <cfRule type="expression" dxfId="50" priority="50">
      <formula>IF(E71="",FALSE,IF(OR(LEFT(E71,LEN(E71)-1)=LEFT(E70,LEN(E70)-1),LEFT(E71,LEN(E71)-1)=LEFT(E69,LEN(E69)-1),LEFT(E71,LEN(E71)-1)=LEFT(E68,LEN(E68)-1),LEFT(E71,LEN(E71)-1)=LEFT(E67,LEN(E67)-1),LEFT(E71,1)=LEFT(E70,1)),TRUE,FALSE))</formula>
    </cfRule>
  </conditionalFormatting>
  <conditionalFormatting sqref="E68">
    <cfRule type="expression" dxfId="49" priority="53">
      <formula>IF(E68="",FALSE,IF(LEFT(E68,1)=LEFT(E67,1),TRUE,FALSE))</formula>
    </cfRule>
  </conditionalFormatting>
  <conditionalFormatting sqref="E69">
    <cfRule type="expression" dxfId="48" priority="52">
      <formula>IF(E69="",FALSE,IF(OR(LEFT(E69,1)=LEFT(E68,1),LEFT(E69,1)=LEFT(E67,1)),TRUE,FALSE))</formula>
    </cfRule>
  </conditionalFormatting>
  <conditionalFormatting sqref="E70">
    <cfRule type="expression" dxfId="47" priority="51">
      <formula>IF(E70="",FALSE,IF(OR(LEFT(E70,LEN(E70)-1)=LEFT(E69,LEN(E69)-1),LEFT(E70,LEN(E70)-1)=LEFT(E68,LEN(E68)-1),LEFT(E70,LEN(E70)-1)=LEFT(E67,LEN(E67)-1)),TRUE,FALSE))</formula>
    </cfRule>
  </conditionalFormatting>
  <conditionalFormatting sqref="E76">
    <cfRule type="expression" dxfId="46" priority="46">
      <formula>IF(E76="",FALSE,IF(OR(LEFT(E76,LEN(E76)-1)=LEFT(E75,LEN(E75)-1),LEFT(E76,LEN(E76)-1)=LEFT(E74,LEN(E74)-1),LEFT(E76,LEN(E76)-1)=LEFT(E73,LEN(E73)-1),LEFT(E76,LEN(E76)-1)=LEFT(E72,LEN(E72)-1),LEFT(E76,1)=LEFT(E75,1)),TRUE,FALSE))</formula>
    </cfRule>
  </conditionalFormatting>
  <conditionalFormatting sqref="E73">
    <cfRule type="expression" dxfId="45" priority="49">
      <formula>IF(E73="",FALSE,IF(LEFT(E73,1)=LEFT(E72,1),TRUE,FALSE))</formula>
    </cfRule>
  </conditionalFormatting>
  <conditionalFormatting sqref="E74">
    <cfRule type="expression" dxfId="44" priority="48">
      <formula>IF(E74="",FALSE,IF(OR(LEFT(E74,1)=LEFT(E73,1),LEFT(E74,1)=LEFT(E72,1)),TRUE,FALSE))</formula>
    </cfRule>
  </conditionalFormatting>
  <conditionalFormatting sqref="E75">
    <cfRule type="expression" dxfId="43" priority="47">
      <formula>IF(E75="",FALSE,IF(OR(LEFT(E75,LEN(E75)-1)=LEFT(E74,LEN(E74)-1),LEFT(E75,LEN(E75)-1)=LEFT(E73,LEN(E73)-1),LEFT(E75,LEN(E75)-1)=LEFT(E72,LEN(E72)-1)),TRUE,FALSE))</formula>
    </cfRule>
  </conditionalFormatting>
  <conditionalFormatting sqref="E81">
    <cfRule type="expression" dxfId="42" priority="42">
      <formula>IF(E81="",FALSE,IF(OR(LEFT(E81,LEN(E81)-1)=LEFT(E80,LEN(E80)-1),LEFT(E81,LEN(E81)-1)=LEFT(E79,LEN(E79)-1),LEFT(E81,LEN(E81)-1)=LEFT(E78,LEN(E78)-1),LEFT(E81,LEN(E81)-1)=LEFT(E77,LEN(E77)-1),LEFT(E81,1)=LEFT(E80,1)),TRUE,FALSE))</formula>
    </cfRule>
  </conditionalFormatting>
  <conditionalFormatting sqref="E78">
    <cfRule type="expression" dxfId="41" priority="45">
      <formula>IF(E78="",FALSE,IF(LEFT(E78,1)=LEFT(E77,1),TRUE,FALSE))</formula>
    </cfRule>
  </conditionalFormatting>
  <conditionalFormatting sqref="E79">
    <cfRule type="expression" dxfId="40" priority="44">
      <formula>IF(E79="",FALSE,IF(OR(LEFT(E79,1)=LEFT(E78,1),LEFT(E79,1)=LEFT(E77,1)),TRUE,FALSE))</formula>
    </cfRule>
  </conditionalFormatting>
  <conditionalFormatting sqref="E80">
    <cfRule type="expression" dxfId="39" priority="43">
      <formula>IF(E80="",FALSE,IF(OR(LEFT(E80,LEN(E80)-1)=LEFT(E79,LEN(E79)-1),LEFT(E80,LEN(E80)-1)=LEFT(E78,LEN(E78)-1),LEFT(E80,LEN(E80)-1)=LEFT(E77,LEN(E77)-1)),TRUE,FALSE))</formula>
    </cfRule>
  </conditionalFormatting>
  <conditionalFormatting sqref="E86">
    <cfRule type="expression" dxfId="38" priority="38">
      <formula>IF(E86="",FALSE,IF(OR(LEFT(E86,LEN(E86)-1)=LEFT(E85,LEN(E85)-1),LEFT(E86,LEN(E86)-1)=LEFT(E84,LEN(E84)-1),LEFT(E86,LEN(E86)-1)=LEFT(E83,LEN(E83)-1),LEFT(E86,LEN(E86)-1)=LEFT(E82,LEN(E82)-1),LEFT(E86,1)=LEFT(E85,1)),TRUE,FALSE))</formula>
    </cfRule>
  </conditionalFormatting>
  <conditionalFormatting sqref="E83">
    <cfRule type="expression" dxfId="37" priority="41">
      <formula>IF(E83="",FALSE,IF(LEFT(E83,1)=LEFT(E82,1),TRUE,FALSE))</formula>
    </cfRule>
  </conditionalFormatting>
  <conditionalFormatting sqref="E84">
    <cfRule type="expression" dxfId="36" priority="40">
      <formula>IF(E84="",FALSE,IF(OR(LEFT(E84,1)=LEFT(E83,1),LEFT(E84,1)=LEFT(E82,1)),TRUE,FALSE))</formula>
    </cfRule>
  </conditionalFormatting>
  <conditionalFormatting sqref="E85">
    <cfRule type="expression" dxfId="35" priority="39">
      <formula>IF(E85="",FALSE,IF(OR(LEFT(E85,LEN(E85)-1)=LEFT(E84,LEN(E84)-1),LEFT(E85,LEN(E85)-1)=LEFT(E83,LEN(E83)-1),LEFT(E85,LEN(E85)-1)=LEFT(E82,LEN(E82)-1)),TRUE,FALSE))</formula>
    </cfRule>
  </conditionalFormatting>
  <conditionalFormatting sqref="E91">
    <cfRule type="expression" dxfId="34" priority="34">
      <formula>IF(E91="",FALSE,IF(OR(LEFT(E91,LEN(E91)-1)=LEFT(E90,LEN(E90)-1),LEFT(E91,LEN(E91)-1)=LEFT(E89,LEN(E89)-1),LEFT(E91,LEN(E91)-1)=LEFT(E88,LEN(E88)-1),LEFT(E91,LEN(E91)-1)=LEFT(E87,LEN(E87)-1),LEFT(E91,1)=LEFT(E90,1)),TRUE,FALSE))</formula>
    </cfRule>
  </conditionalFormatting>
  <conditionalFormatting sqref="E88">
    <cfRule type="expression" dxfId="33" priority="37">
      <formula>IF(E88="",FALSE,IF(LEFT(E88,1)=LEFT(E87,1),TRUE,FALSE))</formula>
    </cfRule>
  </conditionalFormatting>
  <conditionalFormatting sqref="E89">
    <cfRule type="expression" dxfId="32" priority="36">
      <formula>IF(E89="",FALSE,IF(OR(LEFT(E89,1)=LEFT(E88,1),LEFT(E89,1)=LEFT(E87,1)),TRUE,FALSE))</formula>
    </cfRule>
  </conditionalFormatting>
  <conditionalFormatting sqref="E90">
    <cfRule type="expression" dxfId="31" priority="35">
      <formula>IF(E90="",FALSE,IF(OR(LEFT(E90,LEN(E90)-1)=LEFT(E89,LEN(E89)-1),LEFT(E90,LEN(E90)-1)=LEFT(E88,LEN(E88)-1),LEFT(E90,LEN(E90)-1)=LEFT(E87,LEN(E87)-1)),TRUE,FALSE))</formula>
    </cfRule>
  </conditionalFormatting>
  <conditionalFormatting sqref="E96">
    <cfRule type="expression" dxfId="30" priority="30">
      <formula>IF(E96="",FALSE,IF(OR(LEFT(E96,LEN(E96)-1)=LEFT(E95,LEN(E95)-1),LEFT(E96,LEN(E96)-1)=LEFT(E94,LEN(E94)-1),LEFT(E96,LEN(E96)-1)=LEFT(E93,LEN(E93)-1),LEFT(E96,LEN(E96)-1)=LEFT(E92,LEN(E92)-1),LEFT(E96,1)=LEFT(E95,1)),TRUE,FALSE))</formula>
    </cfRule>
  </conditionalFormatting>
  <conditionalFormatting sqref="E93">
    <cfRule type="expression" dxfId="29" priority="33">
      <formula>IF(E93="",FALSE,IF(LEFT(E93,1)=LEFT(E92,1),TRUE,FALSE))</formula>
    </cfRule>
  </conditionalFormatting>
  <conditionalFormatting sqref="E94">
    <cfRule type="expression" dxfId="28" priority="32">
      <formula>IF(E94="",FALSE,IF(OR(LEFT(E94,1)=LEFT(E93,1),LEFT(E94,1)=LEFT(E92,1)),TRUE,FALSE))</formula>
    </cfRule>
  </conditionalFormatting>
  <conditionalFormatting sqref="E95">
    <cfRule type="expression" dxfId="27" priority="31">
      <formula>IF(E95="",FALSE,IF(OR(LEFT(E95,LEN(E95)-1)=LEFT(E94,LEN(E94)-1),LEFT(E95,LEN(E95)-1)=LEFT(E93,LEN(E93)-1),LEFT(E95,LEN(E95)-1)=LEFT(E92,LEN(E92)-1)),TRUE,FALSE))</formula>
    </cfRule>
  </conditionalFormatting>
  <conditionalFormatting sqref="E101">
    <cfRule type="expression" dxfId="26" priority="26">
      <formula>IF(E101="",FALSE,IF(OR(LEFT(E101,LEN(E101)-1)=LEFT(E100,LEN(E100)-1),LEFT(E101,LEN(E101)-1)=LEFT(E99,LEN(E99)-1),LEFT(E101,LEN(E101)-1)=LEFT(E98,LEN(E98)-1),LEFT(E101,LEN(E101)-1)=LEFT(E97,LEN(E97)-1),LEFT(E101,1)=LEFT(E100,1)),TRUE,FALSE))</formula>
    </cfRule>
  </conditionalFormatting>
  <conditionalFormatting sqref="E98">
    <cfRule type="expression" dxfId="25" priority="29">
      <formula>IF(E98="",FALSE,IF(LEFT(E98,1)=LEFT(E97,1),TRUE,FALSE))</formula>
    </cfRule>
  </conditionalFormatting>
  <conditionalFormatting sqref="E99">
    <cfRule type="expression" dxfId="24" priority="28">
      <formula>IF(E99="",FALSE,IF(OR(LEFT(E99,1)=LEFT(E98,1),LEFT(E99,1)=LEFT(E97,1)),TRUE,FALSE))</formula>
    </cfRule>
  </conditionalFormatting>
  <conditionalFormatting sqref="E100">
    <cfRule type="expression" dxfId="23" priority="27">
      <formula>IF(E100="",FALSE,IF(OR(LEFT(E100,LEN(E100)-1)=LEFT(E99,LEN(E99)-1),LEFT(E100,LEN(E100)-1)=LEFT(E98,LEN(E98)-1),LEFT(E100,LEN(E100)-1)=LEFT(E97,LEN(E97)-1)),TRUE,FALSE))</formula>
    </cfRule>
  </conditionalFormatting>
  <conditionalFormatting sqref="E106">
    <cfRule type="expression" dxfId="22" priority="22">
      <formula>IF(E106="",FALSE,IF(OR(LEFT(E106,LEN(E106)-1)=LEFT(E105,LEN(E105)-1),LEFT(E106,LEN(E106)-1)=LEFT(E104,LEN(E104)-1),LEFT(E106,LEN(E106)-1)=LEFT(E103,LEN(E103)-1),LEFT(E106,LEN(E106)-1)=LEFT(E102,LEN(E102)-1),LEFT(E106,1)=LEFT(E105,1)),TRUE,FALSE))</formula>
    </cfRule>
  </conditionalFormatting>
  <conditionalFormatting sqref="E103">
    <cfRule type="expression" dxfId="21" priority="25">
      <formula>IF(E103="",FALSE,IF(LEFT(E103,1)=LEFT(E102,1),TRUE,FALSE))</formula>
    </cfRule>
  </conditionalFormatting>
  <conditionalFormatting sqref="E104">
    <cfRule type="expression" dxfId="20" priority="24">
      <formula>IF(E104="",FALSE,IF(OR(LEFT(E104,1)=LEFT(E103,1),LEFT(E104,1)=LEFT(E102,1)),TRUE,FALSE))</formula>
    </cfRule>
  </conditionalFormatting>
  <conditionalFormatting sqref="E105">
    <cfRule type="expression" dxfId="19" priority="23">
      <formula>IF(E105="",FALSE,IF(OR(LEFT(E105,LEN(E105)-1)=LEFT(E104,LEN(E104)-1),LEFT(E105,LEN(E105)-1)=LEFT(E103,LEN(E103)-1),LEFT(E105,LEN(E105)-1)=LEFT(E102,LEN(E102)-1)),TRUE,FALSE))</formula>
    </cfRule>
  </conditionalFormatting>
  <conditionalFormatting sqref="E111">
    <cfRule type="expression" dxfId="18" priority="18">
      <formula>IF(E111="",FALSE,IF(OR(LEFT(E111,LEN(E111)-1)=LEFT(E110,LEN(E110)-1),LEFT(E111,LEN(E111)-1)=LEFT(E109,LEN(E109)-1),LEFT(E111,LEN(E111)-1)=LEFT(E108,LEN(E108)-1),LEFT(E111,LEN(E111)-1)=LEFT(E107,LEN(E107)-1),LEFT(E111,1)=LEFT(E110,1)),TRUE,FALSE))</formula>
    </cfRule>
  </conditionalFormatting>
  <conditionalFormatting sqref="E108">
    <cfRule type="expression" dxfId="17" priority="21">
      <formula>IF(E108="",FALSE,IF(LEFT(E108,1)=LEFT(E107,1),TRUE,FALSE))</formula>
    </cfRule>
  </conditionalFormatting>
  <conditionalFormatting sqref="E109">
    <cfRule type="expression" dxfId="16" priority="20">
      <formula>IF(E109="",FALSE,IF(OR(LEFT(E109,1)=LEFT(E108,1),LEFT(E109,1)=LEFT(E107,1)),TRUE,FALSE))</formula>
    </cfRule>
  </conditionalFormatting>
  <conditionalFormatting sqref="E110">
    <cfRule type="expression" dxfId="15" priority="19">
      <formula>IF(E110="",FALSE,IF(OR(LEFT(E110,LEN(E110)-1)=LEFT(E109,LEN(E109)-1),LEFT(E110,LEN(E110)-1)=LEFT(E108,LEN(E108)-1),LEFT(E110,LEN(E110)-1)=LEFT(E107,LEN(E107)-1)),TRUE,FALSE))</formula>
    </cfRule>
  </conditionalFormatting>
  <conditionalFormatting sqref="E116">
    <cfRule type="expression" dxfId="14" priority="14">
      <formula>IF(E116="",FALSE,IF(OR(LEFT(E116,LEN(E116)-1)=LEFT(E115,LEN(E115)-1),LEFT(E116,LEN(E116)-1)=LEFT(E114,LEN(E114)-1),LEFT(E116,LEN(E116)-1)=LEFT(E113,LEN(E113)-1),LEFT(E116,LEN(E116)-1)=LEFT(E112,LEN(E112)-1),LEFT(E116,1)=LEFT(E115,1)),TRUE,FALSE))</formula>
    </cfRule>
  </conditionalFormatting>
  <conditionalFormatting sqref="E113">
    <cfRule type="expression" dxfId="13" priority="17">
      <formula>IF(E113="",FALSE,IF(LEFT(E113,1)=LEFT(E112,1),TRUE,FALSE))</formula>
    </cfRule>
  </conditionalFormatting>
  <conditionalFormatting sqref="E114">
    <cfRule type="expression" dxfId="12" priority="16">
      <formula>IF(E114="",FALSE,IF(OR(LEFT(E114,1)=LEFT(E113,1),LEFT(E114,1)=LEFT(E112,1)),TRUE,FALSE))</formula>
    </cfRule>
  </conditionalFormatting>
  <conditionalFormatting sqref="E115">
    <cfRule type="expression" dxfId="11" priority="15">
      <formula>IF(E115="",FALSE,IF(OR(LEFT(E115,LEN(E115)-1)=LEFT(E114,LEN(E114)-1),LEFT(E115,LEN(E115)-1)=LEFT(E113,LEN(E113)-1),LEFT(E115,LEN(E115)-1)=LEFT(E112,LEN(E112)-1)),TRUE,FALSE))</formula>
    </cfRule>
  </conditionalFormatting>
  <conditionalFormatting sqref="E121">
    <cfRule type="expression" dxfId="10" priority="10">
      <formula>IF(E121="",FALSE,IF(OR(LEFT(E121,LEN(E121)-1)=LEFT(E120,LEN(E120)-1),LEFT(E121,LEN(E121)-1)=LEFT(E119,LEN(E119)-1),LEFT(E121,LEN(E121)-1)=LEFT(E118,LEN(E118)-1),LEFT(E121,LEN(E121)-1)=LEFT(E117,LEN(E117)-1),LEFT(E121,1)=LEFT(E120,1)),TRUE,FALSE))</formula>
    </cfRule>
  </conditionalFormatting>
  <conditionalFormatting sqref="E118">
    <cfRule type="expression" dxfId="9" priority="13">
      <formula>IF(E118="",FALSE,IF(LEFT(E118,1)=LEFT(E117,1),TRUE,FALSE))</formula>
    </cfRule>
  </conditionalFormatting>
  <conditionalFormatting sqref="E119">
    <cfRule type="expression" dxfId="8" priority="12">
      <formula>IF(E119="",FALSE,IF(OR(LEFT(E119,1)=LEFT(E118,1),LEFT(E119,1)=LEFT(E117,1)),TRUE,FALSE))</formula>
    </cfRule>
  </conditionalFormatting>
  <conditionalFormatting sqref="E120">
    <cfRule type="expression" dxfId="7" priority="11">
      <formula>IF(E120="",FALSE,IF(OR(LEFT(E120,LEN(E120)-1)=LEFT(E119,LEN(E119)-1),LEFT(E120,LEN(E120)-1)=LEFT(E118,LEN(E118)-1),LEFT(E120,LEN(E120)-1)=LEFT(E117,LEN(E117)-1)),TRUE,FALSE))</formula>
    </cfRule>
  </conditionalFormatting>
  <conditionalFormatting sqref="G107">
    <cfRule type="expression" dxfId="6" priority="9">
      <formula>IF(SUM(G107:G109)&gt;5.4,TRUE,FALSE)</formula>
    </cfRule>
  </conditionalFormatting>
  <conditionalFormatting sqref="G113">
    <cfRule type="expression" dxfId="5" priority="6">
      <formula>IF(SUM(G112:G114)&gt;5.4,TRUE,FALSE)</formula>
    </cfRule>
  </conditionalFormatting>
  <conditionalFormatting sqref="G114">
    <cfRule type="expression" dxfId="4" priority="5">
      <formula>IF(SUM(G112:G114)&gt;5.4,TRUE,FALSE)</formula>
    </cfRule>
  </conditionalFormatting>
  <conditionalFormatting sqref="G112">
    <cfRule type="expression" dxfId="3" priority="4">
      <formula>IF(SUM(G112:G114)&gt;5.4,TRUE,FALSE)</formula>
    </cfRule>
  </conditionalFormatting>
  <conditionalFormatting sqref="G118">
    <cfRule type="expression" dxfId="2" priority="3">
      <formula>IF(SUM(G117:G119)&gt;5.4,TRUE,FALSE)</formula>
    </cfRule>
  </conditionalFormatting>
  <conditionalFormatting sqref="G119">
    <cfRule type="expression" dxfId="1" priority="2">
      <formula>IF(SUM(G117:G119)&gt;5.4,TRUE,FALSE)</formula>
    </cfRule>
  </conditionalFormatting>
  <conditionalFormatting sqref="G117">
    <cfRule type="expression" dxfId="0" priority="1">
      <formula>IF(SUM(G117:G119)&gt;5.4,TRUE,FALSE)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DBC4-0027-43DD-A782-EAAAD657F13E}">
  <dimension ref="A1:C104"/>
  <sheetViews>
    <sheetView workbookViewId="0">
      <selection activeCell="B4" sqref="B4"/>
    </sheetView>
  </sheetViews>
  <sheetFormatPr defaultColWidth="10.42578125" defaultRowHeight="17.25" customHeight="1" x14ac:dyDescent="0.25"/>
  <cols>
    <col min="2" max="2" width="40.140625" style="7" customWidth="1"/>
  </cols>
  <sheetData>
    <row r="1" spans="1:3" ht="17.25" customHeight="1" thickBot="1" x14ac:dyDescent="0.3">
      <c r="A1" s="1" t="s">
        <v>187</v>
      </c>
      <c r="B1" s="5" t="s">
        <v>188</v>
      </c>
      <c r="C1" s="2" t="s">
        <v>186</v>
      </c>
    </row>
    <row r="2" spans="1:3" ht="17.25" customHeight="1" thickBot="1" x14ac:dyDescent="0.3">
      <c r="A2" s="3" t="s">
        <v>5</v>
      </c>
      <c r="B2" s="6" t="s">
        <v>189</v>
      </c>
      <c r="C2" s="4">
        <v>0.5</v>
      </c>
    </row>
    <row r="3" spans="1:3" ht="17.25" customHeight="1" thickBot="1" x14ac:dyDescent="0.3">
      <c r="A3" s="3" t="s">
        <v>6</v>
      </c>
      <c r="B3" s="6" t="s">
        <v>0</v>
      </c>
      <c r="C3" s="4">
        <v>0.6</v>
      </c>
    </row>
    <row r="4" spans="1:3" ht="17.25" customHeight="1" thickBot="1" x14ac:dyDescent="0.3">
      <c r="A4" s="3" t="s">
        <v>7</v>
      </c>
      <c r="B4" s="6" t="s">
        <v>1</v>
      </c>
      <c r="C4" s="4">
        <v>0.6</v>
      </c>
    </row>
    <row r="5" spans="1:3" ht="17.25" customHeight="1" thickBot="1" x14ac:dyDescent="0.3">
      <c r="A5" s="3" t="s">
        <v>8</v>
      </c>
      <c r="B5" s="6" t="s">
        <v>190</v>
      </c>
      <c r="C5" s="4">
        <v>1.3</v>
      </c>
    </row>
    <row r="6" spans="1:3" ht="17.25" customHeight="1" thickBot="1" x14ac:dyDescent="0.3">
      <c r="A6" s="3" t="s">
        <v>9</v>
      </c>
      <c r="B6" s="6" t="s">
        <v>2</v>
      </c>
      <c r="C6" s="4">
        <v>1.3</v>
      </c>
    </row>
    <row r="7" spans="1:3" ht="17.25" customHeight="1" thickBot="1" x14ac:dyDescent="0.3">
      <c r="A7" s="3" t="s">
        <v>10</v>
      </c>
      <c r="B7" s="6" t="s">
        <v>3</v>
      </c>
      <c r="C7" s="4">
        <v>1.3</v>
      </c>
    </row>
    <row r="8" spans="1:3" ht="17.25" customHeight="1" thickBot="1" x14ac:dyDescent="0.3">
      <c r="A8" s="3" t="s">
        <v>11</v>
      </c>
      <c r="B8" s="6" t="s">
        <v>4</v>
      </c>
      <c r="C8" s="4">
        <v>1</v>
      </c>
    </row>
    <row r="9" spans="1:3" ht="17.25" customHeight="1" thickBot="1" x14ac:dyDescent="0.3">
      <c r="A9" s="3" t="s">
        <v>12</v>
      </c>
      <c r="B9" s="6" t="s">
        <v>191</v>
      </c>
      <c r="C9" s="4">
        <v>1.6</v>
      </c>
    </row>
    <row r="10" spans="1:3" ht="17.25" customHeight="1" thickBot="1" x14ac:dyDescent="0.3">
      <c r="A10" s="3" t="s">
        <v>13</v>
      </c>
      <c r="B10" s="6" t="s">
        <v>15</v>
      </c>
      <c r="C10" s="4">
        <v>1.5</v>
      </c>
    </row>
    <row r="11" spans="1:3" ht="17.25" customHeight="1" thickBot="1" x14ac:dyDescent="0.3">
      <c r="A11" s="3" t="s">
        <v>14</v>
      </c>
      <c r="B11" s="6" t="s">
        <v>16</v>
      </c>
      <c r="C11" s="4">
        <v>1.4</v>
      </c>
    </row>
    <row r="12" spans="1:3" ht="17.25" customHeight="1" thickBot="1" x14ac:dyDescent="0.3">
      <c r="A12" s="3" t="s">
        <v>17</v>
      </c>
      <c r="B12" s="6" t="s">
        <v>61</v>
      </c>
      <c r="C12" s="4">
        <v>1.7</v>
      </c>
    </row>
    <row r="13" spans="1:3" ht="17.25" customHeight="1" thickBot="1" x14ac:dyDescent="0.3">
      <c r="A13" s="3" t="s">
        <v>18</v>
      </c>
      <c r="B13" s="6" t="s">
        <v>62</v>
      </c>
      <c r="C13" s="4">
        <v>1.6</v>
      </c>
    </row>
    <row r="14" spans="1:3" ht="17.25" customHeight="1" thickBot="1" x14ac:dyDescent="0.3">
      <c r="A14" s="3" t="s">
        <v>19</v>
      </c>
      <c r="B14" s="6" t="s">
        <v>21</v>
      </c>
      <c r="C14" s="4">
        <v>2.2999999999999998</v>
      </c>
    </row>
    <row r="15" spans="1:3" ht="17.25" customHeight="1" thickBot="1" x14ac:dyDescent="0.3">
      <c r="A15" s="3" t="s">
        <v>20</v>
      </c>
      <c r="B15" s="6" t="s">
        <v>22</v>
      </c>
      <c r="C15" s="4">
        <v>2.2000000000000002</v>
      </c>
    </row>
    <row r="16" spans="1:3" ht="17.25" customHeight="1" thickBot="1" x14ac:dyDescent="0.3">
      <c r="A16" s="3" t="s">
        <v>29</v>
      </c>
      <c r="B16" s="6" t="s">
        <v>27</v>
      </c>
      <c r="C16" s="4">
        <v>2.6</v>
      </c>
    </row>
    <row r="17" spans="1:3" ht="17.25" customHeight="1" thickBot="1" x14ac:dyDescent="0.3">
      <c r="A17" s="3" t="s">
        <v>30</v>
      </c>
      <c r="B17" s="6" t="s">
        <v>28</v>
      </c>
      <c r="C17" s="4">
        <v>2.4</v>
      </c>
    </row>
    <row r="18" spans="1:3" ht="17.25" customHeight="1" thickBot="1" x14ac:dyDescent="0.3">
      <c r="A18" s="3" t="s">
        <v>23</v>
      </c>
      <c r="B18" s="6" t="s">
        <v>24</v>
      </c>
      <c r="C18" s="4">
        <v>2.9</v>
      </c>
    </row>
    <row r="19" spans="1:3" ht="17.25" customHeight="1" thickBot="1" x14ac:dyDescent="0.3">
      <c r="A19" s="3" t="s">
        <v>26</v>
      </c>
      <c r="B19" s="6" t="s">
        <v>25</v>
      </c>
      <c r="C19" s="4">
        <v>3</v>
      </c>
    </row>
    <row r="20" spans="1:3" ht="17.25" customHeight="1" thickBot="1" x14ac:dyDescent="0.3">
      <c r="A20" s="3" t="s">
        <v>31</v>
      </c>
      <c r="B20" s="6" t="s">
        <v>192</v>
      </c>
      <c r="C20" s="4">
        <v>0.5</v>
      </c>
    </row>
    <row r="21" spans="1:3" ht="17.25" customHeight="1" thickBot="1" x14ac:dyDescent="0.3">
      <c r="A21" s="3" t="s">
        <v>32</v>
      </c>
      <c r="B21" s="6" t="s">
        <v>34</v>
      </c>
      <c r="C21" s="4">
        <v>0.6</v>
      </c>
    </row>
    <row r="22" spans="1:3" ht="17.25" customHeight="1" thickBot="1" x14ac:dyDescent="0.3">
      <c r="A22" s="3" t="s">
        <v>33</v>
      </c>
      <c r="B22" s="6" t="s">
        <v>35</v>
      </c>
      <c r="C22" s="4">
        <v>0.6</v>
      </c>
    </row>
    <row r="23" spans="1:3" ht="17.25" customHeight="1" thickBot="1" x14ac:dyDescent="0.3">
      <c r="A23" s="3" t="s">
        <v>36</v>
      </c>
      <c r="B23" s="6" t="s">
        <v>193</v>
      </c>
      <c r="C23" s="4">
        <v>1.4</v>
      </c>
    </row>
    <row r="24" spans="1:3" ht="17.25" customHeight="1" thickBot="1" x14ac:dyDescent="0.3">
      <c r="A24" s="3" t="s">
        <v>37</v>
      </c>
      <c r="B24" s="6" t="s">
        <v>40</v>
      </c>
      <c r="C24" s="4">
        <v>1.6</v>
      </c>
    </row>
    <row r="25" spans="1:3" ht="17.25" customHeight="1" thickBot="1" x14ac:dyDescent="0.3">
      <c r="A25" s="3" t="s">
        <v>38</v>
      </c>
      <c r="B25" s="6" t="s">
        <v>41</v>
      </c>
      <c r="C25" s="4">
        <v>1.6</v>
      </c>
    </row>
    <row r="26" spans="1:3" ht="17.25" customHeight="1" thickBot="1" x14ac:dyDescent="0.3">
      <c r="A26" s="3" t="s">
        <v>39</v>
      </c>
      <c r="B26" s="6" t="s">
        <v>42</v>
      </c>
      <c r="C26" s="4">
        <v>1</v>
      </c>
    </row>
    <row r="27" spans="1:3" ht="17.25" customHeight="1" thickBot="1" x14ac:dyDescent="0.3">
      <c r="A27" s="3" t="s">
        <v>43</v>
      </c>
      <c r="B27" s="6" t="s">
        <v>194</v>
      </c>
      <c r="C27" s="4">
        <v>1.7</v>
      </c>
    </row>
    <row r="28" spans="1:3" ht="17.25" customHeight="1" thickBot="1" x14ac:dyDescent="0.3">
      <c r="A28" s="3" t="s">
        <v>44</v>
      </c>
      <c r="B28" s="6" t="s">
        <v>46</v>
      </c>
      <c r="C28" s="4">
        <v>1.6</v>
      </c>
    </row>
    <row r="29" spans="1:3" ht="17.25" customHeight="1" thickBot="1" x14ac:dyDescent="0.3">
      <c r="A29" s="3" t="s">
        <v>45</v>
      </c>
      <c r="B29" s="6" t="s">
        <v>47</v>
      </c>
      <c r="C29" s="4">
        <v>1.5</v>
      </c>
    </row>
    <row r="30" spans="1:3" ht="17.25" customHeight="1" thickBot="1" x14ac:dyDescent="0.3">
      <c r="A30" s="3" t="s">
        <v>50</v>
      </c>
      <c r="B30" s="6" t="s">
        <v>195</v>
      </c>
      <c r="C30" s="4">
        <v>2.5</v>
      </c>
    </row>
    <row r="31" spans="1:3" ht="17.25" customHeight="1" thickBot="1" x14ac:dyDescent="0.3">
      <c r="A31" s="3" t="s">
        <v>51</v>
      </c>
      <c r="B31" s="6" t="s">
        <v>48</v>
      </c>
      <c r="C31" s="4">
        <v>2.2999999999999998</v>
      </c>
    </row>
    <row r="32" spans="1:3" ht="17.25" customHeight="1" thickBot="1" x14ac:dyDescent="0.3">
      <c r="A32" s="3" t="s">
        <v>52</v>
      </c>
      <c r="B32" s="6" t="s">
        <v>49</v>
      </c>
      <c r="C32" s="4">
        <v>2</v>
      </c>
    </row>
    <row r="33" spans="1:3" ht="17.25" customHeight="1" thickBot="1" x14ac:dyDescent="0.3">
      <c r="A33" s="3" t="s">
        <v>55</v>
      </c>
      <c r="B33" s="6" t="s">
        <v>53</v>
      </c>
      <c r="C33" s="4">
        <v>2.5</v>
      </c>
    </row>
    <row r="34" spans="1:3" ht="17.25" customHeight="1" thickBot="1" x14ac:dyDescent="0.3">
      <c r="A34" s="3" t="s">
        <v>56</v>
      </c>
      <c r="B34" s="6" t="s">
        <v>54</v>
      </c>
      <c r="C34" s="4">
        <v>2.2000000000000002</v>
      </c>
    </row>
    <row r="35" spans="1:3" ht="17.25" customHeight="1" thickBot="1" x14ac:dyDescent="0.3">
      <c r="A35" s="3" t="s">
        <v>57</v>
      </c>
      <c r="B35" s="6" t="s">
        <v>59</v>
      </c>
      <c r="C35" s="4">
        <v>3.2</v>
      </c>
    </row>
    <row r="36" spans="1:3" ht="17.25" customHeight="1" thickBot="1" x14ac:dyDescent="0.3">
      <c r="A36" s="3" t="s">
        <v>58</v>
      </c>
      <c r="B36" s="6" t="s">
        <v>60</v>
      </c>
      <c r="C36" s="4">
        <v>3</v>
      </c>
    </row>
    <row r="37" spans="1:3" ht="17.25" customHeight="1" thickBot="1" x14ac:dyDescent="0.3">
      <c r="A37" s="3" t="s">
        <v>63</v>
      </c>
      <c r="B37" s="6" t="s">
        <v>196</v>
      </c>
      <c r="C37" s="4">
        <v>1.7</v>
      </c>
    </row>
    <row r="38" spans="1:3" ht="17.25" customHeight="1" thickBot="1" x14ac:dyDescent="0.3">
      <c r="A38" s="3" t="s">
        <v>64</v>
      </c>
      <c r="B38" s="6" t="s">
        <v>131</v>
      </c>
      <c r="C38" s="4">
        <v>1.7</v>
      </c>
    </row>
    <row r="39" spans="1:3" ht="17.25" customHeight="1" thickBot="1" x14ac:dyDescent="0.3">
      <c r="A39" s="3" t="s">
        <v>65</v>
      </c>
      <c r="B39" s="6" t="s">
        <v>132</v>
      </c>
      <c r="C39" s="4">
        <v>1.7</v>
      </c>
    </row>
    <row r="40" spans="1:3" ht="17.25" customHeight="1" thickBot="1" x14ac:dyDescent="0.3">
      <c r="A40" s="3" t="s">
        <v>66</v>
      </c>
      <c r="B40" s="6" t="s">
        <v>197</v>
      </c>
      <c r="C40" s="4">
        <v>1.8</v>
      </c>
    </row>
    <row r="41" spans="1:3" ht="17.25" customHeight="1" thickBot="1" x14ac:dyDescent="0.3">
      <c r="A41" s="3" t="s">
        <v>67</v>
      </c>
      <c r="B41" s="6" t="s">
        <v>133</v>
      </c>
      <c r="C41" s="4">
        <v>1.7</v>
      </c>
    </row>
    <row r="42" spans="1:3" ht="17.25" customHeight="1" thickBot="1" x14ac:dyDescent="0.3">
      <c r="A42" s="3" t="s">
        <v>68</v>
      </c>
      <c r="B42" s="6" t="s">
        <v>134</v>
      </c>
      <c r="C42" s="4">
        <v>1.6</v>
      </c>
    </row>
    <row r="43" spans="1:3" ht="17.25" customHeight="1" thickBot="1" x14ac:dyDescent="0.3">
      <c r="A43" s="3" t="s">
        <v>69</v>
      </c>
      <c r="B43" s="6" t="s">
        <v>198</v>
      </c>
      <c r="C43" s="4">
        <v>2.7</v>
      </c>
    </row>
    <row r="44" spans="1:3" ht="17.25" customHeight="1" thickBot="1" x14ac:dyDescent="0.3">
      <c r="A44" s="3" t="s">
        <v>70</v>
      </c>
      <c r="B44" s="6" t="s">
        <v>135</v>
      </c>
      <c r="C44" s="4">
        <v>2.4</v>
      </c>
    </row>
    <row r="45" spans="1:3" ht="17.25" customHeight="1" thickBot="1" x14ac:dyDescent="0.3">
      <c r="A45" s="3" t="s">
        <v>71</v>
      </c>
      <c r="B45" s="6" t="s">
        <v>136</v>
      </c>
      <c r="C45" s="4">
        <v>2.1</v>
      </c>
    </row>
    <row r="46" spans="1:3" ht="17.25" customHeight="1" thickBot="1" x14ac:dyDescent="0.3">
      <c r="A46" s="3" t="s">
        <v>72</v>
      </c>
      <c r="B46" s="6" t="s">
        <v>137</v>
      </c>
      <c r="C46" s="4">
        <v>2.6</v>
      </c>
    </row>
    <row r="47" spans="1:3" ht="17.25" customHeight="1" thickBot="1" x14ac:dyDescent="0.3">
      <c r="A47" s="3" t="s">
        <v>73</v>
      </c>
      <c r="B47" s="6" t="s">
        <v>138</v>
      </c>
      <c r="C47" s="4">
        <v>2.2999999999999998</v>
      </c>
    </row>
    <row r="48" spans="1:3" ht="17.25" customHeight="1" thickBot="1" x14ac:dyDescent="0.3">
      <c r="A48" s="3" t="s">
        <v>74</v>
      </c>
      <c r="B48" s="6" t="s">
        <v>139</v>
      </c>
      <c r="C48" s="4">
        <v>3.2</v>
      </c>
    </row>
    <row r="49" spans="1:3" ht="17.25" customHeight="1" thickBot="1" x14ac:dyDescent="0.3">
      <c r="A49" s="3" t="s">
        <v>75</v>
      </c>
      <c r="B49" s="6" t="s">
        <v>140</v>
      </c>
      <c r="C49" s="4">
        <v>3</v>
      </c>
    </row>
    <row r="50" spans="1:3" ht="17.25" customHeight="1" thickBot="1" x14ac:dyDescent="0.3">
      <c r="A50" s="3" t="s">
        <v>76</v>
      </c>
      <c r="B50" s="6" t="s">
        <v>199</v>
      </c>
      <c r="C50" s="4">
        <v>1.5</v>
      </c>
    </row>
    <row r="51" spans="1:3" ht="17.25" customHeight="1" thickBot="1" x14ac:dyDescent="0.3">
      <c r="A51" s="3" t="s">
        <v>77</v>
      </c>
      <c r="B51" s="6" t="s">
        <v>141</v>
      </c>
      <c r="C51" s="4">
        <v>1.5</v>
      </c>
    </row>
    <row r="52" spans="1:3" ht="17.25" customHeight="1" thickBot="1" x14ac:dyDescent="0.3">
      <c r="A52" s="3" t="s">
        <v>78</v>
      </c>
      <c r="B52" s="6" t="s">
        <v>142</v>
      </c>
      <c r="C52" s="4">
        <v>1.5</v>
      </c>
    </row>
    <row r="53" spans="1:3" ht="17.25" customHeight="1" thickBot="1" x14ac:dyDescent="0.3">
      <c r="A53" s="3" t="s">
        <v>79</v>
      </c>
      <c r="B53" s="6" t="s">
        <v>143</v>
      </c>
      <c r="C53" s="4">
        <v>1.7</v>
      </c>
    </row>
    <row r="54" spans="1:3" ht="17.25" customHeight="1" thickBot="1" x14ac:dyDescent="0.3">
      <c r="A54" s="3" t="s">
        <v>80</v>
      </c>
      <c r="B54" s="6" t="s">
        <v>144</v>
      </c>
      <c r="C54" s="4">
        <v>1.6</v>
      </c>
    </row>
    <row r="55" spans="1:3" ht="17.25" customHeight="1" thickBot="1" x14ac:dyDescent="0.3">
      <c r="A55" s="3" t="s">
        <v>81</v>
      </c>
      <c r="B55" s="6" t="s">
        <v>145</v>
      </c>
      <c r="C55" s="4">
        <v>2.4</v>
      </c>
    </row>
    <row r="56" spans="1:3" ht="17.25" customHeight="1" thickBot="1" x14ac:dyDescent="0.3">
      <c r="A56" s="3" t="s">
        <v>82</v>
      </c>
      <c r="B56" s="6" t="s">
        <v>146</v>
      </c>
      <c r="C56" s="4">
        <v>2.2000000000000002</v>
      </c>
    </row>
    <row r="57" spans="1:3" ht="17.25" customHeight="1" thickBot="1" x14ac:dyDescent="0.3">
      <c r="A57" s="3" t="s">
        <v>83</v>
      </c>
      <c r="B57" s="6" t="s">
        <v>147</v>
      </c>
      <c r="C57" s="4">
        <v>2.8</v>
      </c>
    </row>
    <row r="58" spans="1:3" ht="17.25" customHeight="1" thickBot="1" x14ac:dyDescent="0.3">
      <c r="A58" s="3" t="s">
        <v>84</v>
      </c>
      <c r="B58" s="6" t="s">
        <v>148</v>
      </c>
      <c r="C58" s="4">
        <v>3.4</v>
      </c>
    </row>
    <row r="59" spans="1:3" ht="17.25" customHeight="1" thickBot="1" x14ac:dyDescent="0.3">
      <c r="A59" s="3" t="s">
        <v>85</v>
      </c>
      <c r="B59" s="6" t="s">
        <v>149</v>
      </c>
      <c r="C59" s="4">
        <v>3.1</v>
      </c>
    </row>
    <row r="60" spans="1:3" ht="17.25" customHeight="1" thickBot="1" x14ac:dyDescent="0.3">
      <c r="A60" s="3" t="s">
        <v>86</v>
      </c>
      <c r="B60" s="6" t="s">
        <v>200</v>
      </c>
      <c r="C60" s="4">
        <v>1.4</v>
      </c>
    </row>
    <row r="61" spans="1:3" ht="17.25" customHeight="1" thickBot="1" x14ac:dyDescent="0.3">
      <c r="A61" s="3" t="s">
        <v>87</v>
      </c>
      <c r="B61" s="6" t="s">
        <v>150</v>
      </c>
      <c r="C61" s="4">
        <v>1.4</v>
      </c>
    </row>
    <row r="62" spans="1:3" ht="17.25" customHeight="1" thickBot="1" x14ac:dyDescent="0.3">
      <c r="A62" s="3" t="s">
        <v>88</v>
      </c>
      <c r="B62" s="6" t="s">
        <v>151</v>
      </c>
      <c r="C62" s="4">
        <v>1.4</v>
      </c>
    </row>
    <row r="63" spans="1:3" ht="17.25" customHeight="1" thickBot="1" x14ac:dyDescent="0.3">
      <c r="A63" s="3" t="s">
        <v>89</v>
      </c>
      <c r="B63" s="6" t="s">
        <v>201</v>
      </c>
      <c r="C63" s="4">
        <v>2</v>
      </c>
    </row>
    <row r="64" spans="1:3" ht="17.25" customHeight="1" thickBot="1" x14ac:dyDescent="0.3">
      <c r="A64" s="3" t="s">
        <v>90</v>
      </c>
      <c r="B64" s="6" t="s">
        <v>152</v>
      </c>
      <c r="C64" s="4">
        <v>1.9</v>
      </c>
    </row>
    <row r="65" spans="1:3" ht="17.25" customHeight="1" thickBot="1" x14ac:dyDescent="0.3">
      <c r="A65" s="3" t="s">
        <v>91</v>
      </c>
      <c r="B65" s="6" t="s">
        <v>202</v>
      </c>
      <c r="C65" s="4">
        <v>1.9</v>
      </c>
    </row>
    <row r="66" spans="1:3" ht="17.25" customHeight="1" thickBot="1" x14ac:dyDescent="0.3">
      <c r="A66" s="3" t="s">
        <v>92</v>
      </c>
      <c r="B66" s="6" t="s">
        <v>153</v>
      </c>
      <c r="C66" s="4">
        <v>1.8</v>
      </c>
    </row>
    <row r="67" spans="1:3" ht="17.25" customHeight="1" thickBot="1" x14ac:dyDescent="0.3">
      <c r="A67" s="3" t="s">
        <v>93</v>
      </c>
      <c r="B67" s="6" t="s">
        <v>154</v>
      </c>
      <c r="C67" s="4">
        <v>1.7</v>
      </c>
    </row>
    <row r="68" spans="1:3" ht="17.25" customHeight="1" thickBot="1" x14ac:dyDescent="0.3">
      <c r="A68" s="3" t="s">
        <v>94</v>
      </c>
      <c r="B68" s="6" t="s">
        <v>155</v>
      </c>
      <c r="C68" s="4">
        <v>1.9</v>
      </c>
    </row>
    <row r="69" spans="1:3" ht="17.25" customHeight="1" thickBot="1" x14ac:dyDescent="0.3">
      <c r="A69" s="3" t="s">
        <v>95</v>
      </c>
      <c r="B69" s="6" t="s">
        <v>156</v>
      </c>
      <c r="C69" s="4">
        <v>2.2999999999999998</v>
      </c>
    </row>
    <row r="70" spans="1:3" ht="17.25" customHeight="1" thickBot="1" x14ac:dyDescent="0.3">
      <c r="A70" s="3" t="s">
        <v>96</v>
      </c>
      <c r="B70" s="6" t="s">
        <v>157</v>
      </c>
      <c r="C70" s="4">
        <v>2.7</v>
      </c>
    </row>
    <row r="71" spans="1:3" ht="17.25" customHeight="1" thickBot="1" x14ac:dyDescent="0.3">
      <c r="A71" s="3" t="s">
        <v>97</v>
      </c>
      <c r="B71" s="6" t="s">
        <v>158</v>
      </c>
      <c r="C71" s="4">
        <v>2.1</v>
      </c>
    </row>
    <row r="72" spans="1:3" ht="17.25" customHeight="1" thickBot="1" x14ac:dyDescent="0.3">
      <c r="A72" s="3" t="s">
        <v>98</v>
      </c>
      <c r="B72" s="6" t="s">
        <v>185</v>
      </c>
      <c r="C72" s="4">
        <v>2</v>
      </c>
    </row>
    <row r="73" spans="1:3" ht="17.25" customHeight="1" thickBot="1" x14ac:dyDescent="0.3">
      <c r="A73" s="3" t="s">
        <v>99</v>
      </c>
      <c r="B73" s="6" t="s">
        <v>184</v>
      </c>
      <c r="C73" s="4">
        <v>2.2000000000000002</v>
      </c>
    </row>
    <row r="74" spans="1:3" ht="17.25" customHeight="1" thickBot="1" x14ac:dyDescent="0.3">
      <c r="A74" s="3" t="s">
        <v>100</v>
      </c>
      <c r="B74" s="6" t="s">
        <v>183</v>
      </c>
      <c r="C74" s="4">
        <v>2.6</v>
      </c>
    </row>
    <row r="75" spans="1:3" ht="17.25" customHeight="1" thickBot="1" x14ac:dyDescent="0.3">
      <c r="A75" s="3" t="s">
        <v>101</v>
      </c>
      <c r="B75" s="6" t="s">
        <v>182</v>
      </c>
      <c r="C75" s="4">
        <v>3</v>
      </c>
    </row>
    <row r="76" spans="1:3" ht="17.25" customHeight="1" thickBot="1" x14ac:dyDescent="0.3">
      <c r="A76" s="3" t="s">
        <v>102</v>
      </c>
      <c r="B76" s="6" t="s">
        <v>181</v>
      </c>
      <c r="C76" s="4">
        <v>3.2</v>
      </c>
    </row>
    <row r="77" spans="1:3" ht="17.25" customHeight="1" thickBot="1" x14ac:dyDescent="0.3">
      <c r="A77" s="3" t="s">
        <v>103</v>
      </c>
      <c r="B77" s="6" t="s">
        <v>180</v>
      </c>
      <c r="C77" s="4">
        <v>3</v>
      </c>
    </row>
    <row r="78" spans="1:3" ht="17.25" customHeight="1" thickBot="1" x14ac:dyDescent="0.3">
      <c r="A78" s="3" t="s">
        <v>104</v>
      </c>
      <c r="B78" s="6" t="s">
        <v>203</v>
      </c>
      <c r="C78" s="4">
        <v>1.4</v>
      </c>
    </row>
    <row r="79" spans="1:3" ht="17.25" customHeight="1" thickBot="1" x14ac:dyDescent="0.3">
      <c r="A79" s="3" t="s">
        <v>105</v>
      </c>
      <c r="B79" s="6" t="s">
        <v>204</v>
      </c>
      <c r="C79" s="4">
        <v>2</v>
      </c>
    </row>
    <row r="80" spans="1:3" ht="17.25" customHeight="1" thickBot="1" x14ac:dyDescent="0.3">
      <c r="A80" s="3" t="s">
        <v>106</v>
      </c>
      <c r="B80" s="6" t="s">
        <v>179</v>
      </c>
      <c r="C80" s="4">
        <v>1.7</v>
      </c>
    </row>
    <row r="81" spans="1:3" ht="17.25" customHeight="1" thickBot="1" x14ac:dyDescent="0.3">
      <c r="A81" s="3" t="s">
        <v>107</v>
      </c>
      <c r="B81" s="6" t="s">
        <v>159</v>
      </c>
      <c r="C81" s="4">
        <v>1.9</v>
      </c>
    </row>
    <row r="82" spans="1:3" ht="17.25" customHeight="1" thickBot="1" x14ac:dyDescent="0.3">
      <c r="A82" s="3" t="s">
        <v>108</v>
      </c>
      <c r="B82" s="6" t="s">
        <v>178</v>
      </c>
      <c r="C82" s="4">
        <v>2.2999999999999998</v>
      </c>
    </row>
    <row r="83" spans="1:3" ht="17.25" customHeight="1" thickBot="1" x14ac:dyDescent="0.3">
      <c r="A83" s="3" t="s">
        <v>109</v>
      </c>
      <c r="B83" s="6" t="s">
        <v>177</v>
      </c>
      <c r="C83" s="4">
        <v>2.7</v>
      </c>
    </row>
    <row r="84" spans="1:3" ht="17.25" customHeight="1" thickBot="1" x14ac:dyDescent="0.3">
      <c r="A84" s="3" t="s">
        <v>110</v>
      </c>
      <c r="B84" s="6" t="s">
        <v>176</v>
      </c>
      <c r="C84" s="4">
        <v>2.1</v>
      </c>
    </row>
    <row r="85" spans="1:3" ht="17.25" customHeight="1" thickBot="1" x14ac:dyDescent="0.3">
      <c r="A85" s="3" t="s">
        <v>111</v>
      </c>
      <c r="B85" s="6" t="s">
        <v>175</v>
      </c>
      <c r="C85" s="4">
        <v>2.5</v>
      </c>
    </row>
    <row r="86" spans="1:3" ht="17.25" customHeight="1" thickBot="1" x14ac:dyDescent="0.3">
      <c r="A86" s="3" t="s">
        <v>112</v>
      </c>
      <c r="B86" s="6" t="s">
        <v>174</v>
      </c>
      <c r="C86" s="4">
        <v>2.9</v>
      </c>
    </row>
    <row r="87" spans="1:3" ht="17.25" customHeight="1" thickBot="1" x14ac:dyDescent="0.3">
      <c r="A87" s="3" t="s">
        <v>113</v>
      </c>
      <c r="B87" s="6" t="s">
        <v>173</v>
      </c>
      <c r="C87" s="4">
        <v>2.6</v>
      </c>
    </row>
    <row r="88" spans="1:3" ht="17.25" customHeight="1" thickBot="1" x14ac:dyDescent="0.3">
      <c r="A88" s="3" t="s">
        <v>114</v>
      </c>
      <c r="B88" s="6" t="s">
        <v>205</v>
      </c>
      <c r="C88" s="4">
        <v>1.9</v>
      </c>
    </row>
    <row r="89" spans="1:3" ht="17.25" customHeight="1" thickBot="1" x14ac:dyDescent="0.3">
      <c r="A89" s="3" t="s">
        <v>115</v>
      </c>
      <c r="B89" s="6" t="s">
        <v>206</v>
      </c>
      <c r="C89" s="4">
        <v>2.1</v>
      </c>
    </row>
    <row r="90" spans="1:3" ht="17.25" customHeight="1" thickBot="1" x14ac:dyDescent="0.3">
      <c r="A90" s="3" t="s">
        <v>116</v>
      </c>
      <c r="B90" s="6" t="s">
        <v>160</v>
      </c>
      <c r="C90" s="4">
        <v>1.8</v>
      </c>
    </row>
    <row r="91" spans="1:3" ht="17.25" customHeight="1" thickBot="1" x14ac:dyDescent="0.3">
      <c r="A91" s="3" t="s">
        <v>117</v>
      </c>
      <c r="B91" s="6" t="s">
        <v>161</v>
      </c>
      <c r="C91" s="4">
        <v>2</v>
      </c>
    </row>
    <row r="92" spans="1:3" ht="17.25" customHeight="1" thickBot="1" x14ac:dyDescent="0.3">
      <c r="A92" s="3" t="s">
        <v>118</v>
      </c>
      <c r="B92" s="6" t="s">
        <v>162</v>
      </c>
      <c r="C92" s="4">
        <v>2.4</v>
      </c>
    </row>
    <row r="93" spans="1:3" ht="17.25" customHeight="1" thickBot="1" x14ac:dyDescent="0.3">
      <c r="A93" s="3" t="s">
        <v>119</v>
      </c>
      <c r="B93" s="6" t="s">
        <v>163</v>
      </c>
      <c r="C93" s="4">
        <v>2.8</v>
      </c>
    </row>
    <row r="94" spans="1:3" ht="17.25" customHeight="1" thickBot="1" x14ac:dyDescent="0.3">
      <c r="A94" s="3" t="s">
        <v>120</v>
      </c>
      <c r="B94" s="6" t="s">
        <v>164</v>
      </c>
      <c r="C94" s="4">
        <v>2.2000000000000002</v>
      </c>
    </row>
    <row r="95" spans="1:3" ht="17.25" customHeight="1" thickBot="1" x14ac:dyDescent="0.3">
      <c r="A95" s="3" t="s">
        <v>121</v>
      </c>
      <c r="B95" s="6" t="s">
        <v>165</v>
      </c>
      <c r="C95" s="4">
        <v>2.6</v>
      </c>
    </row>
    <row r="96" spans="1:3" ht="17.25" customHeight="1" thickBot="1" x14ac:dyDescent="0.3">
      <c r="A96" s="3" t="s">
        <v>122</v>
      </c>
      <c r="B96" s="6" t="s">
        <v>207</v>
      </c>
      <c r="C96" s="4">
        <v>2</v>
      </c>
    </row>
    <row r="97" spans="1:3" ht="17.25" customHeight="1" thickBot="1" x14ac:dyDescent="0.3">
      <c r="A97" s="3" t="s">
        <v>123</v>
      </c>
      <c r="B97" s="6" t="s">
        <v>166</v>
      </c>
      <c r="C97" s="4">
        <v>1.7</v>
      </c>
    </row>
    <row r="98" spans="1:3" ht="17.25" customHeight="1" thickBot="1" x14ac:dyDescent="0.3">
      <c r="A98" s="3" t="s">
        <v>124</v>
      </c>
      <c r="B98" s="6" t="s">
        <v>208</v>
      </c>
      <c r="C98" s="4">
        <v>2.2000000000000002</v>
      </c>
    </row>
    <row r="99" spans="1:3" ht="17.25" customHeight="1" thickBot="1" x14ac:dyDescent="0.3">
      <c r="A99" s="3" t="s">
        <v>125</v>
      </c>
      <c r="B99" s="6" t="s">
        <v>167</v>
      </c>
      <c r="C99" s="4">
        <v>1.9</v>
      </c>
    </row>
    <row r="100" spans="1:3" ht="17.25" customHeight="1" thickBot="1" x14ac:dyDescent="0.3">
      <c r="A100" s="3" t="s">
        <v>126</v>
      </c>
      <c r="B100" s="6" t="s">
        <v>171</v>
      </c>
      <c r="C100" s="4">
        <v>1.8</v>
      </c>
    </row>
    <row r="101" spans="1:3" ht="17.25" customHeight="1" thickBot="1" x14ac:dyDescent="0.3">
      <c r="A101" s="3" t="s">
        <v>127</v>
      </c>
      <c r="B101" s="6" t="s">
        <v>172</v>
      </c>
      <c r="C101" s="4">
        <v>1.7</v>
      </c>
    </row>
    <row r="102" spans="1:3" ht="17.25" customHeight="1" thickBot="1" x14ac:dyDescent="0.3">
      <c r="A102" s="3" t="s">
        <v>128</v>
      </c>
      <c r="B102" s="6" t="s">
        <v>168</v>
      </c>
      <c r="C102" s="4">
        <v>2.1</v>
      </c>
    </row>
    <row r="103" spans="1:3" ht="17.25" customHeight="1" thickBot="1" x14ac:dyDescent="0.3">
      <c r="A103" s="3" t="s">
        <v>129</v>
      </c>
      <c r="B103" s="6" t="s">
        <v>169</v>
      </c>
      <c r="C103" s="4">
        <v>2.7</v>
      </c>
    </row>
    <row r="104" spans="1:3" ht="17.25" customHeight="1" thickBot="1" x14ac:dyDescent="0.3">
      <c r="A104" s="3" t="s">
        <v>130</v>
      </c>
      <c r="B104" s="6" t="s">
        <v>170</v>
      </c>
      <c r="C104" s="4">
        <v>3.1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0EAB-0D0C-4C71-B0C8-DA8FFC295F67}">
  <dimension ref="A1:V99"/>
  <sheetViews>
    <sheetView tabSelected="1" workbookViewId="0">
      <pane ySplit="1" topLeftCell="A2" activePane="bottomLeft" state="frozen"/>
      <selection pane="bottomLeft" activeCell="B2" sqref="B2:B4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22" width="9.140625" style="12" customWidth="1"/>
    <col min="23" max="16384" width="9.140625" style="12"/>
  </cols>
  <sheetData>
    <row r="1" spans="1:22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  <c r="U1" s="55"/>
      <c r="V1" s="55"/>
    </row>
    <row r="2" spans="1:22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O4+0.000001</f>
        <v>9.9999999999999995E-7</v>
      </c>
      <c r="S2" s="13">
        <f>B2</f>
        <v>0</v>
      </c>
      <c r="T2" s="13">
        <f>C2</f>
        <v>0</v>
      </c>
    </row>
    <row r="3" spans="1:22" ht="15.75" thickBot="1" x14ac:dyDescent="0.3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3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O7+0.000002</f>
        <v>1.9999999999999999E-6</v>
      </c>
      <c r="S3" s="13">
        <f>B5</f>
        <v>0</v>
      </c>
      <c r="T3" s="13">
        <f>C5</f>
        <v>0</v>
      </c>
    </row>
    <row r="4" spans="1:22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5">
        <f>IF(N4="",0,N4+O3)</f>
        <v>0</v>
      </c>
      <c r="R4" s="13">
        <f>O10+0.000003</f>
        <v>3.0000000000000001E-6</v>
      </c>
      <c r="S4" s="13">
        <f>B8</f>
        <v>0</v>
      </c>
      <c r="T4" s="13">
        <f>C8</f>
        <v>0</v>
      </c>
    </row>
    <row r="5" spans="1:22" x14ac:dyDescent="0.25">
      <c r="A5" s="72">
        <v>2</v>
      </c>
      <c r="B5" s="69"/>
      <c r="C5" s="70"/>
      <c r="D5" s="30">
        <v>1</v>
      </c>
      <c r="E5" s="31"/>
      <c r="F5" s="32" t="str">
        <f>IF($E5="","",IF(ISNA(VLOOKUP($E5,DD!$A$2:$C$150,2,0)),"NO SUCH DIVE",VLOOKUP($E5,DD!$A$2:$C$150,2,0)))</f>
        <v/>
      </c>
      <c r="G5" s="30" t="str">
        <f>IF($E5="","",IF(ISNA(VLOOKUP($E5,DD!$A$2:$C$150,3,0)),"",VLOOKUP($E5,DD!$A$2:$C$150,3,0)))</f>
        <v/>
      </c>
      <c r="H5" s="33"/>
      <c r="I5" s="33"/>
      <c r="J5" s="33"/>
      <c r="K5" s="33"/>
      <c r="L5" s="33"/>
      <c r="M5" s="31"/>
      <c r="N5" s="32" t="str">
        <f t="shared" si="0"/>
        <v/>
      </c>
      <c r="O5" s="32" t="str">
        <f>IF(N5="","",N5)</f>
        <v/>
      </c>
      <c r="R5" s="13">
        <f>O13+0.000004</f>
        <v>3.9999999999999998E-6</v>
      </c>
      <c r="S5" s="13">
        <f>B11</f>
        <v>0</v>
      </c>
      <c r="T5" s="13">
        <f>C11</f>
        <v>0</v>
      </c>
    </row>
    <row r="6" spans="1:22" ht="15.75" thickBot="1" x14ac:dyDescent="0.3">
      <c r="A6" s="72"/>
      <c r="B6" s="69"/>
      <c r="C6" s="70"/>
      <c r="D6" s="30">
        <v>2</v>
      </c>
      <c r="E6" s="31"/>
      <c r="F6" s="32" t="str">
        <f>IF($E6="","",IF(ISNA(VLOOKUP($E6,DD!$A$2:$C$150,2,0)),"NO SUCH DIVE",VLOOKUP($E6,DD!$A$2:$C$150,2,0)))</f>
        <v/>
      </c>
      <c r="G6" s="30" t="str">
        <f>IF($E6="","",IF(ISNA(VLOOKUP($E6,DD!$A$2:$C$150,3,0)),"",VLOOKUP($E6,DD!$A$2:$C$150,3,0)))</f>
        <v/>
      </c>
      <c r="H6" s="33"/>
      <c r="I6" s="33"/>
      <c r="J6" s="33"/>
      <c r="K6" s="33"/>
      <c r="L6" s="33"/>
      <c r="M6" s="31"/>
      <c r="N6" s="32" t="str">
        <f t="shared" si="0"/>
        <v/>
      </c>
      <c r="O6" s="32" t="str">
        <f>IF(N6="","",N6+O5)</f>
        <v/>
      </c>
      <c r="R6" s="13">
        <f>O16+0.000005</f>
        <v>5.0000000000000004E-6</v>
      </c>
      <c r="S6" s="13">
        <f>B14</f>
        <v>0</v>
      </c>
      <c r="T6" s="13">
        <f>C14</f>
        <v>0</v>
      </c>
    </row>
    <row r="7" spans="1:22" ht="15.75" thickBot="1" x14ac:dyDescent="0.3">
      <c r="A7" s="72"/>
      <c r="B7" s="69"/>
      <c r="C7" s="70"/>
      <c r="D7" s="30">
        <v>3</v>
      </c>
      <c r="E7" s="31"/>
      <c r="F7" s="32" t="str">
        <f>IF($E7="","",IF(ISNA(VLOOKUP($E7,DD!$A$2:$C$150,2,0)),"NO SUCH DIVE",VLOOKUP($E7,DD!$A$2:$C$150,2,0)))</f>
        <v/>
      </c>
      <c r="G7" s="30" t="str">
        <f>IF($E7="","",IF(ISNA(VLOOKUP($E7,DD!$A$2:$C$150,3,0)),"",VLOOKUP($E7,DD!$A$2:$C$150,3,0)))</f>
        <v/>
      </c>
      <c r="H7" s="33"/>
      <c r="I7" s="33"/>
      <c r="J7" s="33"/>
      <c r="K7" s="33"/>
      <c r="L7" s="33"/>
      <c r="M7" s="31"/>
      <c r="N7" s="32" t="str">
        <f t="shared" si="0"/>
        <v/>
      </c>
      <c r="O7" s="34">
        <f>IF(N7="",0,N7+O6)</f>
        <v>0</v>
      </c>
      <c r="R7" s="13">
        <f>O19+0.000006</f>
        <v>6.0000000000000002E-6</v>
      </c>
      <c r="S7" s="13">
        <f>B17</f>
        <v>0</v>
      </c>
      <c r="T7" s="13">
        <f>C17</f>
        <v>0</v>
      </c>
    </row>
    <row r="8" spans="1:22" x14ac:dyDescent="0.25">
      <c r="A8" s="71">
        <v>3</v>
      </c>
      <c r="B8" s="67"/>
      <c r="C8" s="68"/>
      <c r="D8" s="14">
        <v>1</v>
      </c>
      <c r="E8" s="8"/>
      <c r="F8" s="12" t="str">
        <f>IF($E8="","",IF(ISNA(VLOOKUP($E8,DD!$A$2:$C$150,2,0)),"NO SUCH DIVE",VLOOKUP($E8,DD!$A$2:$C$150,2,0)))</f>
        <v/>
      </c>
      <c r="G8" s="14" t="str">
        <f>IF($E8="","",IF(ISNA(VLOOKUP($E8,DD!$A$2:$C$150,3,0)),"",VLOOKUP($E8,DD!$A$2:$C$150,3,0)))</f>
        <v/>
      </c>
      <c r="H8" s="11"/>
      <c r="I8" s="11"/>
      <c r="J8" s="11"/>
      <c r="K8" s="11"/>
      <c r="L8" s="11"/>
      <c r="M8" s="8"/>
      <c r="N8" s="12" t="str">
        <f t="shared" si="0"/>
        <v/>
      </c>
      <c r="O8" s="12" t="str">
        <f>IF(N8="","",N8)</f>
        <v/>
      </c>
      <c r="R8" s="13">
        <f>O22+0.000007</f>
        <v>6.9999999999999999E-6</v>
      </c>
      <c r="S8" s="13">
        <f>B20</f>
        <v>0</v>
      </c>
      <c r="T8" s="13">
        <f>C20</f>
        <v>0</v>
      </c>
    </row>
    <row r="9" spans="1:22" ht="15.75" thickBot="1" x14ac:dyDescent="0.3">
      <c r="A9" s="71"/>
      <c r="B9" s="67"/>
      <c r="C9" s="68"/>
      <c r="D9" s="14">
        <v>2</v>
      </c>
      <c r="E9" s="8"/>
      <c r="F9" s="12" t="str">
        <f>IF($E9="","",IF(ISNA(VLOOKUP($E9,DD!$A$2:$C$150,2,0)),"NO SUCH DIVE",VLOOKUP($E9,DD!$A$2:$C$150,2,0)))</f>
        <v/>
      </c>
      <c r="G9" s="14" t="str">
        <f>IF($E9="","",IF(ISNA(VLOOKUP($E9,DD!$A$2:$C$150,3,0)),"",VLOOKUP($E9,DD!$A$2:$C$150,3,0)))</f>
        <v/>
      </c>
      <c r="H9" s="11"/>
      <c r="I9" s="11"/>
      <c r="J9" s="11"/>
      <c r="K9" s="11"/>
      <c r="L9" s="11"/>
      <c r="M9" s="8"/>
      <c r="N9" s="12" t="str">
        <f t="shared" si="0"/>
        <v/>
      </c>
      <c r="O9" s="12" t="str">
        <f>IF(N9="","",N9+O8)</f>
        <v/>
      </c>
      <c r="R9" s="13">
        <f>O25+0.000008</f>
        <v>7.9999999999999996E-6</v>
      </c>
      <c r="S9" s="13">
        <f>B23</f>
        <v>0</v>
      </c>
      <c r="T9" s="13">
        <f>C23</f>
        <v>0</v>
      </c>
    </row>
    <row r="10" spans="1:22" ht="15.75" thickBot="1" x14ac:dyDescent="0.3">
      <c r="A10" s="71"/>
      <c r="B10" s="67"/>
      <c r="C10" s="68"/>
      <c r="D10" s="14">
        <v>3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5">
        <f>IF(N10="",0,N10+O9)</f>
        <v>0</v>
      </c>
      <c r="R10" s="13">
        <f>O28+0.000009</f>
        <v>9.0000000000000002E-6</v>
      </c>
      <c r="S10" s="13">
        <f>B26</f>
        <v>0</v>
      </c>
      <c r="T10" s="13">
        <f>C26</f>
        <v>0</v>
      </c>
    </row>
    <row r="11" spans="1:22" x14ac:dyDescent="0.25">
      <c r="A11" s="72">
        <v>4</v>
      </c>
      <c r="B11" s="69"/>
      <c r="C11" s="70"/>
      <c r="D11" s="30">
        <v>1</v>
      </c>
      <c r="E11" s="31"/>
      <c r="F11" s="32" t="str">
        <f>IF($E11="","",IF(ISNA(VLOOKUP($E11,DD!$A$2:$C$150,2,0)),"NO SUCH DIVE",VLOOKUP($E11,DD!$A$2:$C$150,2,0)))</f>
        <v/>
      </c>
      <c r="G11" s="30" t="str">
        <f>IF($E11="","",IF(ISNA(VLOOKUP($E11,DD!$A$2:$C$150,3,0)),"",VLOOKUP($E11,DD!$A$2:$C$150,3,0)))</f>
        <v/>
      </c>
      <c r="H11" s="33"/>
      <c r="I11" s="33"/>
      <c r="J11" s="33"/>
      <c r="K11" s="33"/>
      <c r="L11" s="33"/>
      <c r="M11" s="31"/>
      <c r="N11" s="32" t="str">
        <f t="shared" si="0"/>
        <v/>
      </c>
      <c r="O11" s="32" t="str">
        <f>IF(N11="","",N11)</f>
        <v/>
      </c>
      <c r="R11" s="13">
        <f>O31+0.00001</f>
        <v>1.0000000000000001E-5</v>
      </c>
      <c r="S11" s="13">
        <f>B29</f>
        <v>0</v>
      </c>
      <c r="T11" s="13">
        <f>C29</f>
        <v>0</v>
      </c>
    </row>
    <row r="12" spans="1:22" ht="15.75" thickBot="1" x14ac:dyDescent="0.3">
      <c r="A12" s="72"/>
      <c r="B12" s="69"/>
      <c r="C12" s="70"/>
      <c r="D12" s="30">
        <v>2</v>
      </c>
      <c r="E12" s="31"/>
      <c r="F12" s="32" t="str">
        <f>IF($E12="","",IF(ISNA(VLOOKUP($E12,DD!$A$2:$C$150,2,0)),"NO SUCH DIVE",VLOOKUP($E12,DD!$A$2:$C$150,2,0)))</f>
        <v/>
      </c>
      <c r="G12" s="30" t="str">
        <f>IF($E12="","",IF(ISNA(VLOOKUP($E12,DD!$A$2:$C$150,3,0)),"",VLOOKUP($E12,DD!$A$2:$C$150,3,0)))</f>
        <v/>
      </c>
      <c r="H12" s="33"/>
      <c r="I12" s="33"/>
      <c r="J12" s="33"/>
      <c r="K12" s="33"/>
      <c r="L12" s="33"/>
      <c r="M12" s="31"/>
      <c r="N12" s="32" t="str">
        <f t="shared" si="0"/>
        <v/>
      </c>
      <c r="O12" s="32" t="str">
        <f>IF(N12="","",N12+O11)</f>
        <v/>
      </c>
      <c r="R12" s="13">
        <f>O34+0.000011</f>
        <v>1.1E-5</v>
      </c>
      <c r="S12" s="13">
        <f>B32</f>
        <v>0</v>
      </c>
      <c r="T12" s="13">
        <f>C32</f>
        <v>0</v>
      </c>
    </row>
    <row r="13" spans="1:22" ht="15.75" thickBot="1" x14ac:dyDescent="0.3">
      <c r="A13" s="72"/>
      <c r="B13" s="69"/>
      <c r="C13" s="70"/>
      <c r="D13" s="30">
        <v>3</v>
      </c>
      <c r="E13" s="31"/>
      <c r="F13" s="32" t="str">
        <f>IF($E13="","",IF(ISNA(VLOOKUP($E13,DD!$A$2:$C$150,2,0)),"NO SUCH DIVE",VLOOKUP($E13,DD!$A$2:$C$150,2,0)))</f>
        <v/>
      </c>
      <c r="G13" s="30" t="str">
        <f>IF($E13="","",IF(ISNA(VLOOKUP($E13,DD!$A$2:$C$150,3,0)),"",VLOOKUP($E13,DD!$A$2:$C$150,3,0)))</f>
        <v/>
      </c>
      <c r="H13" s="33"/>
      <c r="I13" s="33"/>
      <c r="J13" s="33"/>
      <c r="K13" s="33"/>
      <c r="L13" s="33"/>
      <c r="M13" s="31"/>
      <c r="N13" s="32" t="str">
        <f t="shared" si="0"/>
        <v/>
      </c>
      <c r="O13" s="34">
        <f>IF(N13="",0,N13+O12)</f>
        <v>0</v>
      </c>
      <c r="R13" s="13">
        <f>O37+0.000012</f>
        <v>1.2E-5</v>
      </c>
      <c r="S13" s="13">
        <f>B35</f>
        <v>0</v>
      </c>
      <c r="T13" s="13">
        <f>C35</f>
        <v>0</v>
      </c>
    </row>
    <row r="14" spans="1:22" x14ac:dyDescent="0.25">
      <c r="A14" s="71">
        <v>5</v>
      </c>
      <c r="B14" s="67"/>
      <c r="C14" s="68"/>
      <c r="D14" s="14">
        <v>1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ref="N14:N25" si="1">IF(G14="","",IF(COUNT(H14:L14)=3,IF(M14&lt;&gt;"",(SUM(H14:J14)-6)*G14,SUM(H14:J14)*G14),IF(M14&lt;&gt;"",(SUM(H14:L14)-MAX(H14:L14)-MIN(H14:L14)-6)*G14,(SUM(H14:L14)-MAX(H14:L14)-MIN(H14:L14))*G14)))</f>
        <v/>
      </c>
      <c r="O14" s="12" t="str">
        <f t="shared" ref="O14" si="2">IF(N14="","",N14)</f>
        <v/>
      </c>
      <c r="R14" s="13">
        <f>O40+0.000013</f>
        <v>1.2999999999999999E-5</v>
      </c>
      <c r="S14" s="13">
        <f>B38</f>
        <v>0</v>
      </c>
      <c r="T14" s="13">
        <f>C38</f>
        <v>0</v>
      </c>
    </row>
    <row r="15" spans="1:22" ht="15.75" thickBot="1" x14ac:dyDescent="0.3">
      <c r="A15" s="71"/>
      <c r="B15" s="67"/>
      <c r="C15" s="68"/>
      <c r="D15" s="14">
        <v>2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si="1"/>
        <v/>
      </c>
      <c r="O15" s="12" t="str">
        <f t="shared" ref="O15" si="3">IF(N15="","",N15+O14)</f>
        <v/>
      </c>
      <c r="R15" s="13">
        <f>O43+0.000014</f>
        <v>1.4E-5</v>
      </c>
      <c r="S15" s="13">
        <f>B41</f>
        <v>0</v>
      </c>
      <c r="T15" s="13">
        <f>C41</f>
        <v>0</v>
      </c>
    </row>
    <row r="16" spans="1:22" ht="15.75" thickBot="1" x14ac:dyDescent="0.3">
      <c r="A16" s="71"/>
      <c r="B16" s="67"/>
      <c r="C16" s="68"/>
      <c r="D16" s="14">
        <v>3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1"/>
        <v/>
      </c>
      <c r="O16" s="15">
        <f>IF(N16="",0,N16+O15)</f>
        <v>0</v>
      </c>
      <c r="R16" s="13">
        <f>O46+0.000015</f>
        <v>1.5E-5</v>
      </c>
      <c r="S16" s="13">
        <f>B44</f>
        <v>0</v>
      </c>
      <c r="T16" s="13">
        <f>C44</f>
        <v>0</v>
      </c>
    </row>
    <row r="17" spans="1:20" x14ac:dyDescent="0.25">
      <c r="A17" s="72">
        <v>6</v>
      </c>
      <c r="B17" s="69"/>
      <c r="C17" s="70"/>
      <c r="D17" s="30">
        <v>1</v>
      </c>
      <c r="E17" s="31"/>
      <c r="F17" s="32" t="str">
        <f>IF($E17="","",IF(ISNA(VLOOKUP($E17,DD!$A$2:$C$150,2,0)),"NO SUCH DIVE",VLOOKUP($E17,DD!$A$2:$C$150,2,0)))</f>
        <v/>
      </c>
      <c r="G17" s="30" t="str">
        <f>IF($E17="","",IF(ISNA(VLOOKUP($E17,DD!$A$2:$C$150,3,0)),"",VLOOKUP($E17,DD!$A$2:$C$150,3,0)))</f>
        <v/>
      </c>
      <c r="H17" s="33"/>
      <c r="I17" s="33"/>
      <c r="J17" s="33"/>
      <c r="K17" s="33"/>
      <c r="L17" s="33"/>
      <c r="M17" s="31"/>
      <c r="N17" s="32" t="str">
        <f t="shared" si="1"/>
        <v/>
      </c>
      <c r="O17" s="32" t="str">
        <f t="shared" ref="O17" si="4">IF(N17="","",N17)</f>
        <v/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72"/>
      <c r="B18" s="69"/>
      <c r="C18" s="70"/>
      <c r="D18" s="30">
        <v>2</v>
      </c>
      <c r="E18" s="31"/>
      <c r="F18" s="32" t="str">
        <f>IF($E18="","",IF(ISNA(VLOOKUP($E18,DD!$A$2:$C$150,2,0)),"NO SUCH DIVE",VLOOKUP($E18,DD!$A$2:$C$150,2,0)))</f>
        <v/>
      </c>
      <c r="G18" s="30" t="str">
        <f>IF($E18="","",IF(ISNA(VLOOKUP($E18,DD!$A$2:$C$150,3,0)),"",VLOOKUP($E18,DD!$A$2:$C$150,3,0)))</f>
        <v/>
      </c>
      <c r="H18" s="33"/>
      <c r="I18" s="33"/>
      <c r="J18" s="33"/>
      <c r="K18" s="33"/>
      <c r="L18" s="33"/>
      <c r="M18" s="31"/>
      <c r="N18" s="32" t="str">
        <f t="shared" si="1"/>
        <v/>
      </c>
      <c r="O18" s="32" t="str">
        <f t="shared" ref="O18" si="5">IF(N18="","",N18+O17)</f>
        <v/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72"/>
      <c r="B19" s="69"/>
      <c r="C19" s="70"/>
      <c r="D19" s="30">
        <v>3</v>
      </c>
      <c r="E19" s="31"/>
      <c r="F19" s="32" t="str">
        <f>IF($E19="","",IF(ISNA(VLOOKUP($E19,DD!$A$2:$C$150,2,0)),"NO SUCH DIVE",VLOOKUP($E19,DD!$A$2:$C$150,2,0)))</f>
        <v/>
      </c>
      <c r="G19" s="30" t="str">
        <f>IF($E19="","",IF(ISNA(VLOOKUP($E19,DD!$A$2:$C$150,3,0)),"",VLOOKUP($E19,DD!$A$2:$C$150,3,0)))</f>
        <v/>
      </c>
      <c r="H19" s="33"/>
      <c r="I19" s="33"/>
      <c r="J19" s="33"/>
      <c r="K19" s="33"/>
      <c r="L19" s="33"/>
      <c r="M19" s="31"/>
      <c r="N19" s="32" t="str">
        <f t="shared" si="1"/>
        <v/>
      </c>
      <c r="O19" s="34">
        <f>IF(N19="",0,N19+O18)</f>
        <v>0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71">
        <v>7</v>
      </c>
      <c r="B20" s="67"/>
      <c r="C20" s="68"/>
      <c r="D20" s="14">
        <v>1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si="1"/>
        <v/>
      </c>
      <c r="O20" s="12" t="str">
        <f t="shared" ref="O20" si="6">IF(N20="","",N20)</f>
        <v/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71"/>
      <c r="B21" s="67"/>
      <c r="C21" s="68"/>
      <c r="D21" s="14">
        <v>2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2" t="str">
        <f t="shared" ref="O21" si="7">IF(N21="","",N21+O20)</f>
        <v/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71"/>
      <c r="B22" s="67"/>
      <c r="C22" s="68"/>
      <c r="D22" s="14">
        <v>3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si="1"/>
        <v/>
      </c>
      <c r="O22" s="15">
        <f>IF(N22="",0,N22+O21)</f>
        <v>0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72">
        <v>8</v>
      </c>
      <c r="B23" s="69"/>
      <c r="C23" s="70"/>
      <c r="D23" s="30">
        <v>1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1"/>
        <v/>
      </c>
      <c r="O23" s="32" t="str">
        <f t="shared" ref="O23" si="8">IF(N23="","",N23)</f>
        <v/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72"/>
      <c r="B24" s="69"/>
      <c r="C24" s="70"/>
      <c r="D24" s="30">
        <v>2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si="1"/>
        <v/>
      </c>
      <c r="O24" s="32" t="str">
        <f t="shared" ref="O24" si="9">IF(N24="","",N24+O23)</f>
        <v/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72"/>
      <c r="B25" s="69"/>
      <c r="C25" s="70"/>
      <c r="D25" s="30">
        <v>3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1"/>
        <v/>
      </c>
      <c r="O25" s="34">
        <f>IF(N25="",0,N25+O24)</f>
        <v>0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71">
        <v>9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ref="N26:N37" si="10">IF(G26="","",IF(COUNT(H26:L26)=3,IF(M26&lt;&gt;"",(SUM(H26:J26)-6)*G26,SUM(H26:J26)*G26),IF(M26&lt;&gt;"",(SUM(H26:L26)-MAX(H26:L26)-MIN(H26:L26)-6)*G26,(SUM(H26:L26)-MAX(H26:L26)-MIN(H26:L26))*G26)))</f>
        <v/>
      </c>
      <c r="O26" s="12" t="str">
        <f t="shared" ref="O26:O35" si="11">IF(N26="","",N26)</f>
        <v/>
      </c>
      <c r="R26" s="13">
        <v>0</v>
      </c>
    </row>
    <row r="27" spans="1:20" ht="15.75" thickBot="1" x14ac:dyDescent="0.3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0"/>
        <v/>
      </c>
      <c r="O27" s="12" t="str">
        <f t="shared" ref="O27" si="12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si="10"/>
        <v/>
      </c>
      <c r="O28" s="15">
        <f>IF(N28="",0,N28+O27)</f>
        <v>0</v>
      </c>
    </row>
    <row r="29" spans="1:20" x14ac:dyDescent="0.25">
      <c r="A29" s="72">
        <v>10</v>
      </c>
      <c r="B29" s="69"/>
      <c r="C29" s="70"/>
      <c r="D29" s="30">
        <v>1</v>
      </c>
      <c r="E29" s="31"/>
      <c r="F29" s="32" t="str">
        <f>IF($E29="","",IF(ISNA(VLOOKUP($E29,DD!$A$2:$C$150,2,0)),"NO SUCH DIVE",VLOOKUP($E29,DD!$A$2:$C$150,2,0)))</f>
        <v/>
      </c>
      <c r="G29" s="30" t="str">
        <f>IF($E29="","",IF(ISNA(VLOOKUP($E29,DD!$A$2:$C$150,3,0)),"",VLOOKUP($E29,DD!$A$2:$C$150,3,0)))</f>
        <v/>
      </c>
      <c r="H29" s="33"/>
      <c r="I29" s="33"/>
      <c r="J29" s="33"/>
      <c r="K29" s="33"/>
      <c r="L29" s="33"/>
      <c r="M29" s="31"/>
      <c r="N29" s="32" t="str">
        <f t="shared" si="10"/>
        <v/>
      </c>
      <c r="O29" s="32" t="str">
        <f t="shared" si="11"/>
        <v/>
      </c>
    </row>
    <row r="30" spans="1:20" ht="15.75" thickBot="1" x14ac:dyDescent="0.3">
      <c r="A30" s="72"/>
      <c r="B30" s="69"/>
      <c r="C30" s="70"/>
      <c r="D30" s="30">
        <v>2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0"/>
        <v/>
      </c>
      <c r="O30" s="32" t="str">
        <f t="shared" ref="O30" si="13">IF(N30="","",N30+O29)</f>
        <v/>
      </c>
    </row>
    <row r="31" spans="1:20" ht="15.75" thickBot="1" x14ac:dyDescent="0.3">
      <c r="A31" s="72"/>
      <c r="B31" s="69"/>
      <c r="C31" s="70"/>
      <c r="D31" s="30">
        <v>3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10"/>
        <v/>
      </c>
      <c r="O31" s="34">
        <f>IF(N31="",0,N31+O30)</f>
        <v>0</v>
      </c>
    </row>
    <row r="32" spans="1:20" x14ac:dyDescent="0.25">
      <c r="A32" s="71">
        <v>11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10"/>
        <v/>
      </c>
      <c r="O32" s="12" t="str">
        <f t="shared" si="11"/>
        <v/>
      </c>
    </row>
    <row r="33" spans="1:15" ht="15.75" thickBot="1" x14ac:dyDescent="0.3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10"/>
        <v/>
      </c>
      <c r="O33" s="12" t="str">
        <f t="shared" ref="O33" si="14">IF(N33="","",N33+O32)</f>
        <v/>
      </c>
    </row>
    <row r="34" spans="1:15" ht="15.75" thickBot="1" x14ac:dyDescent="0.3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0"/>
        <v/>
      </c>
      <c r="O34" s="15">
        <f>IF(N34="",0,N34+O33)</f>
        <v>0</v>
      </c>
    </row>
    <row r="35" spans="1:15" x14ac:dyDescent="0.25">
      <c r="A35" s="72">
        <v>12</v>
      </c>
      <c r="B35" s="69"/>
      <c r="C35" s="70"/>
      <c r="D35" s="30">
        <v>1</v>
      </c>
      <c r="E35" s="31"/>
      <c r="F35" s="32" t="str">
        <f>IF($E35="","",IF(ISNA(VLOOKUP($E35,DD!$A$2:$C$150,2,0)),"NO SUCH DIVE",VLOOKUP($E35,DD!$A$2:$C$150,2,0)))</f>
        <v/>
      </c>
      <c r="G35" s="30" t="str">
        <f>IF($E35="","",IF(ISNA(VLOOKUP($E35,DD!$A$2:$C$150,3,0)),"",VLOOKUP($E35,DD!$A$2:$C$150,3,0)))</f>
        <v/>
      </c>
      <c r="H35" s="33"/>
      <c r="I35" s="33"/>
      <c r="J35" s="33"/>
      <c r="K35" s="33"/>
      <c r="L35" s="33"/>
      <c r="M35" s="31"/>
      <c r="N35" s="32" t="str">
        <f t="shared" si="10"/>
        <v/>
      </c>
      <c r="O35" s="32" t="str">
        <f t="shared" si="11"/>
        <v/>
      </c>
    </row>
    <row r="36" spans="1:15" ht="15.75" thickBot="1" x14ac:dyDescent="0.3">
      <c r="A36" s="72"/>
      <c r="B36" s="69"/>
      <c r="C36" s="70"/>
      <c r="D36" s="30">
        <v>2</v>
      </c>
      <c r="E36" s="31"/>
      <c r="F36" s="32" t="str">
        <f>IF($E36="","",IF(ISNA(VLOOKUP($E36,DD!$A$2:$C$150,2,0)),"NO SUCH DIVE",VLOOKUP($E36,DD!$A$2:$C$150,2,0)))</f>
        <v/>
      </c>
      <c r="G36" s="30" t="str">
        <f>IF($E36="","",IF(ISNA(VLOOKUP($E36,DD!$A$2:$C$150,3,0)),"",VLOOKUP($E36,DD!$A$2:$C$150,3,0)))</f>
        <v/>
      </c>
      <c r="H36" s="33"/>
      <c r="I36" s="33"/>
      <c r="J36" s="33"/>
      <c r="K36" s="33"/>
      <c r="L36" s="33"/>
      <c r="M36" s="31"/>
      <c r="N36" s="32" t="str">
        <f t="shared" si="10"/>
        <v/>
      </c>
      <c r="O36" s="32" t="str">
        <f t="shared" ref="O36" si="15">IF(N36="","",N36+O35)</f>
        <v/>
      </c>
    </row>
    <row r="37" spans="1:15" ht="15.75" thickBot="1" x14ac:dyDescent="0.3">
      <c r="A37" s="72"/>
      <c r="B37" s="69"/>
      <c r="C37" s="70"/>
      <c r="D37" s="30">
        <v>3</v>
      </c>
      <c r="E37" s="31"/>
      <c r="F37" s="32" t="str">
        <f>IF($E37="","",IF(ISNA(VLOOKUP($E37,DD!$A$2:$C$150,2,0)),"NO SUCH DIVE",VLOOKUP($E37,DD!$A$2:$C$150,2,0)))</f>
        <v/>
      </c>
      <c r="G37" s="30" t="str">
        <f>IF($E37="","",IF(ISNA(VLOOKUP($E37,DD!$A$2:$C$150,3,0)),"",VLOOKUP($E37,DD!$A$2:$C$150,3,0)))</f>
        <v/>
      </c>
      <c r="H37" s="33"/>
      <c r="I37" s="33"/>
      <c r="J37" s="33"/>
      <c r="K37" s="33"/>
      <c r="L37" s="33"/>
      <c r="M37" s="31"/>
      <c r="N37" s="32" t="str">
        <f t="shared" si="10"/>
        <v/>
      </c>
      <c r="O37" s="34">
        <f>IF(N37="",0,N37+O36)</f>
        <v>0</v>
      </c>
    </row>
    <row r="38" spans="1:15" x14ac:dyDescent="0.25">
      <c r="A38" s="71">
        <v>13</v>
      </c>
      <c r="B38" s="67"/>
      <c r="C38" s="68"/>
      <c r="D38" s="14">
        <v>1</v>
      </c>
      <c r="E38" s="8"/>
      <c r="F38" s="12" t="str">
        <f>IF($E38="","",IF(ISNA(VLOOKUP($E38,DD!$A$2:$C$150,2,0)),"NO SUCH DIVE",VLOOKUP($E38,DD!$A$2:$C$150,2,0)))</f>
        <v/>
      </c>
      <c r="G38" s="14" t="str">
        <f>IF($E38="","",IF(ISNA(VLOOKUP($E38,DD!$A$2:$C$150,3,0)),"",VLOOKUP($E38,DD!$A$2:$C$150,3,0)))</f>
        <v/>
      </c>
      <c r="H38" s="11"/>
      <c r="I38" s="11"/>
      <c r="J38" s="11"/>
      <c r="K38" s="11"/>
      <c r="L38" s="11"/>
      <c r="M38" s="8"/>
      <c r="N38" s="12" t="str">
        <f t="shared" ref="N38:N73" si="16">IF(G38="","",IF(COUNT(H38:L38)=3,IF(M38&lt;&gt;"",(SUM(H38:J38)-6)*G38,SUM(H38:J38)*G38),IF(M38&lt;&gt;"",(SUM(H38:L38)-MAX(H38:L38)-MIN(H38:L38)-6)*G38,(SUM(H38:L38)-MAX(H38:L38)-MIN(H38:L38))*G38)))</f>
        <v/>
      </c>
      <c r="O38" s="12" t="str">
        <f t="shared" ref="O38" si="17">IF(N38="","",N38)</f>
        <v/>
      </c>
    </row>
    <row r="39" spans="1:15" ht="15.75" thickBot="1" x14ac:dyDescent="0.3">
      <c r="A39" s="71"/>
      <c r="B39" s="67"/>
      <c r="C39" s="68"/>
      <c r="D39" s="14">
        <v>2</v>
      </c>
      <c r="E39" s="8"/>
      <c r="F39" s="12" t="str">
        <f>IF($E39="","",IF(ISNA(VLOOKUP($E39,DD!$A$2:$C$150,2,0)),"NO SUCH DIVE",VLOOKUP($E39,DD!$A$2:$C$150,2,0)))</f>
        <v/>
      </c>
      <c r="G39" s="14" t="str">
        <f>IF($E39="","",IF(ISNA(VLOOKUP($E39,DD!$A$2:$C$150,3,0)),"",VLOOKUP($E39,DD!$A$2:$C$150,3,0)))</f>
        <v/>
      </c>
      <c r="H39" s="11"/>
      <c r="I39" s="11"/>
      <c r="J39" s="11"/>
      <c r="K39" s="11"/>
      <c r="L39" s="11"/>
      <c r="M39" s="8"/>
      <c r="N39" s="12" t="str">
        <f t="shared" si="16"/>
        <v/>
      </c>
      <c r="O39" s="12" t="str">
        <f t="shared" ref="O39" si="18">IF(N39="","",N39+O38)</f>
        <v/>
      </c>
    </row>
    <row r="40" spans="1:15" ht="15.75" thickBot="1" x14ac:dyDescent="0.3">
      <c r="A40" s="71"/>
      <c r="B40" s="67"/>
      <c r="C40" s="68"/>
      <c r="D40" s="14">
        <v>3</v>
      </c>
      <c r="E40" s="8"/>
      <c r="F40" s="12" t="str">
        <f>IF($E40="","",IF(ISNA(VLOOKUP($E40,DD!$A$2:$C$150,2,0)),"NO SUCH DIVE",VLOOKUP($E40,DD!$A$2:$C$150,2,0)))</f>
        <v/>
      </c>
      <c r="G40" s="14" t="str">
        <f>IF($E40="","",IF(ISNA(VLOOKUP($E40,DD!$A$2:$C$150,3,0)),"",VLOOKUP($E40,DD!$A$2:$C$150,3,0)))</f>
        <v/>
      </c>
      <c r="H40" s="11"/>
      <c r="I40" s="11"/>
      <c r="J40" s="11"/>
      <c r="K40" s="11"/>
      <c r="L40" s="11"/>
      <c r="M40" s="8"/>
      <c r="N40" s="12" t="str">
        <f t="shared" si="16"/>
        <v/>
      </c>
      <c r="O40" s="15">
        <f>IF(N40="",0,N40+O39)</f>
        <v>0</v>
      </c>
    </row>
    <row r="41" spans="1:15" x14ac:dyDescent="0.25">
      <c r="A41" s="72">
        <v>14</v>
      </c>
      <c r="B41" s="69"/>
      <c r="C41" s="70"/>
      <c r="D41" s="30">
        <v>1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6"/>
        <v/>
      </c>
      <c r="O41" s="32" t="str">
        <f t="shared" ref="O41" si="19">IF(N41="","",N41)</f>
        <v/>
      </c>
    </row>
    <row r="42" spans="1:15" ht="15.75" thickBot="1" x14ac:dyDescent="0.3">
      <c r="A42" s="72"/>
      <c r="B42" s="69"/>
      <c r="C42" s="70"/>
      <c r="D42" s="30">
        <v>2</v>
      </c>
      <c r="E42" s="31"/>
      <c r="F42" s="32" t="str">
        <f>IF($E42="","",IF(ISNA(VLOOKUP($E42,DD!$A$2:$C$150,2,0)),"NO SUCH DIVE",VLOOKUP($E42,DD!$A$2:$C$150,2,0)))</f>
        <v/>
      </c>
      <c r="G42" s="30" t="str">
        <f>IF($E42="","",IF(ISNA(VLOOKUP($E42,DD!$A$2:$C$150,3,0)),"",VLOOKUP($E42,DD!$A$2:$C$150,3,0)))</f>
        <v/>
      </c>
      <c r="H42" s="33"/>
      <c r="I42" s="33"/>
      <c r="J42" s="33"/>
      <c r="K42" s="33"/>
      <c r="L42" s="33"/>
      <c r="M42" s="31"/>
      <c r="N42" s="32" t="str">
        <f t="shared" si="16"/>
        <v/>
      </c>
      <c r="O42" s="32" t="str">
        <f t="shared" ref="O42" si="20">IF(N42="","",N42+O41)</f>
        <v/>
      </c>
    </row>
    <row r="43" spans="1:15" ht="15.75" thickBot="1" x14ac:dyDescent="0.3">
      <c r="A43" s="72"/>
      <c r="B43" s="69"/>
      <c r="C43" s="70"/>
      <c r="D43" s="30">
        <v>3</v>
      </c>
      <c r="E43" s="31"/>
      <c r="F43" s="32" t="str">
        <f>IF($E43="","",IF(ISNA(VLOOKUP($E43,DD!$A$2:$C$150,2,0)),"NO SUCH DIVE",VLOOKUP($E43,DD!$A$2:$C$150,2,0)))</f>
        <v/>
      </c>
      <c r="G43" s="30" t="str">
        <f>IF($E43="","",IF(ISNA(VLOOKUP($E43,DD!$A$2:$C$150,3,0)),"",VLOOKUP($E43,DD!$A$2:$C$150,3,0)))</f>
        <v/>
      </c>
      <c r="H43" s="33"/>
      <c r="I43" s="33"/>
      <c r="J43" s="33"/>
      <c r="K43" s="33"/>
      <c r="L43" s="33"/>
      <c r="M43" s="31"/>
      <c r="N43" s="32" t="str">
        <f t="shared" si="16"/>
        <v/>
      </c>
      <c r="O43" s="34">
        <f>IF(N43="",0,N43+O42)</f>
        <v>0</v>
      </c>
    </row>
    <row r="44" spans="1:15" x14ac:dyDescent="0.25">
      <c r="A44" s="71">
        <v>15</v>
      </c>
      <c r="B44" s="67"/>
      <c r="C44" s="68"/>
      <c r="D44" s="14">
        <v>1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si="16"/>
        <v/>
      </c>
      <c r="O44" s="12" t="str">
        <f t="shared" ref="O44" si="21">IF(N44="","",N44)</f>
        <v/>
      </c>
    </row>
    <row r="45" spans="1:15" ht="15.75" thickBot="1" x14ac:dyDescent="0.3">
      <c r="A45" s="71"/>
      <c r="B45" s="67"/>
      <c r="C45" s="68"/>
      <c r="D45" s="14">
        <v>2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6"/>
        <v/>
      </c>
      <c r="O45" s="12" t="str">
        <f t="shared" ref="O45" si="22">IF(N45="","",N45+O44)</f>
        <v/>
      </c>
    </row>
    <row r="46" spans="1:15" ht="15.75" thickBot="1" x14ac:dyDescent="0.3">
      <c r="A46" s="71"/>
      <c r="B46" s="67"/>
      <c r="C46" s="68"/>
      <c r="D46" s="14">
        <v>3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6"/>
        <v/>
      </c>
      <c r="O46" s="15">
        <f>IF(N46="",0,N46+O45)</f>
        <v>0</v>
      </c>
    </row>
    <row r="47" spans="1:15" x14ac:dyDescent="0.25">
      <c r="A47" s="72">
        <v>16</v>
      </c>
      <c r="B47" s="69"/>
      <c r="C47" s="70"/>
      <c r="D47" s="30">
        <v>1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6"/>
        <v/>
      </c>
      <c r="O47" s="32" t="str">
        <f t="shared" ref="O47" si="23">IF(N47="","",N47)</f>
        <v/>
      </c>
    </row>
    <row r="48" spans="1:15" ht="15.75" thickBot="1" x14ac:dyDescent="0.3">
      <c r="A48" s="72"/>
      <c r="B48" s="69"/>
      <c r="C48" s="70"/>
      <c r="D48" s="30">
        <v>2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si="16"/>
        <v/>
      </c>
      <c r="O48" s="32" t="str">
        <f t="shared" ref="O48" si="24">IF(N48="","",N48+O47)</f>
        <v/>
      </c>
    </row>
    <row r="49" spans="1:15" ht="15.75" thickBot="1" x14ac:dyDescent="0.3">
      <c r="A49" s="72"/>
      <c r="B49" s="69"/>
      <c r="C49" s="70"/>
      <c r="D49" s="30">
        <v>3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6"/>
        <v/>
      </c>
      <c r="O49" s="34">
        <f>IF(N49="",0,N49+O48)</f>
        <v>0</v>
      </c>
    </row>
    <row r="50" spans="1:15" x14ac:dyDescent="0.25">
      <c r="A50" s="71">
        <v>17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6"/>
        <v/>
      </c>
      <c r="O50" s="12" t="str">
        <f t="shared" ref="O50" si="25">IF(N50="","",N50)</f>
        <v/>
      </c>
    </row>
    <row r="51" spans="1:15" ht="15.75" thickBot="1" x14ac:dyDescent="0.3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6"/>
        <v/>
      </c>
      <c r="O51" s="12" t="str">
        <f t="shared" ref="O51" si="26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6"/>
        <v/>
      </c>
      <c r="O52" s="15">
        <f>IF(N52="",0,N52+O51)</f>
        <v>0</v>
      </c>
    </row>
    <row r="53" spans="1:15" x14ac:dyDescent="0.25">
      <c r="A53" s="72">
        <v>18</v>
      </c>
      <c r="B53" s="69"/>
      <c r="C53" s="70"/>
      <c r="D53" s="30">
        <v>1</v>
      </c>
      <c r="E53" s="31"/>
      <c r="F53" s="32" t="str">
        <f>IF($E53="","",IF(ISNA(VLOOKUP($E53,DD!$A$2:$C$150,2,0)),"NO SUCH DIVE",VLOOKUP($E53,DD!$A$2:$C$150,2,0)))</f>
        <v/>
      </c>
      <c r="G53" s="30" t="str">
        <f>IF($E53="","",IF(ISNA(VLOOKUP($E53,DD!$A$2:$C$150,3,0)),"",VLOOKUP($E53,DD!$A$2:$C$150,3,0)))</f>
        <v/>
      </c>
      <c r="H53" s="33"/>
      <c r="I53" s="33"/>
      <c r="J53" s="33"/>
      <c r="K53" s="33"/>
      <c r="L53" s="33"/>
      <c r="M53" s="31"/>
      <c r="N53" s="32" t="str">
        <f t="shared" si="16"/>
        <v/>
      </c>
      <c r="O53" s="32" t="str">
        <f t="shared" ref="O53" si="27">IF(N53="","",N53)</f>
        <v/>
      </c>
    </row>
    <row r="54" spans="1:15" ht="15.75" thickBot="1" x14ac:dyDescent="0.3">
      <c r="A54" s="72"/>
      <c r="B54" s="69"/>
      <c r="C54" s="70"/>
      <c r="D54" s="30">
        <v>2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6"/>
        <v/>
      </c>
      <c r="O54" s="32" t="str">
        <f t="shared" ref="O54" si="28">IF(N54="","",N54+O53)</f>
        <v/>
      </c>
    </row>
    <row r="55" spans="1:15" ht="15.75" thickBot="1" x14ac:dyDescent="0.3">
      <c r="A55" s="72"/>
      <c r="B55" s="69"/>
      <c r="C55" s="70"/>
      <c r="D55" s="30">
        <v>3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6"/>
        <v/>
      </c>
      <c r="O55" s="34">
        <f>IF(N55="",0,N55+O54)</f>
        <v>0</v>
      </c>
    </row>
    <row r="56" spans="1:15" x14ac:dyDescent="0.25">
      <c r="A56" s="71">
        <v>19</v>
      </c>
      <c r="B56" s="67"/>
      <c r="C56" s="6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6"/>
        <v/>
      </c>
      <c r="O56" s="12" t="str">
        <f t="shared" ref="O56" si="29">IF(N56="","",N56)</f>
        <v/>
      </c>
    </row>
    <row r="57" spans="1:15" ht="15.75" thickBot="1" x14ac:dyDescent="0.3">
      <c r="A57" s="71"/>
      <c r="B57" s="67"/>
      <c r="C57" s="6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6"/>
        <v/>
      </c>
      <c r="O57" s="12" t="str">
        <f t="shared" ref="O57" si="30">IF(N57="","",N57+O56)</f>
        <v/>
      </c>
    </row>
    <row r="58" spans="1:15" ht="15.75" thickBot="1" x14ac:dyDescent="0.3">
      <c r="A58" s="71"/>
      <c r="B58" s="67"/>
      <c r="C58" s="6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6"/>
        <v/>
      </c>
      <c r="O58" s="15">
        <f>IF(N58="",0,N58+O57)</f>
        <v>0</v>
      </c>
    </row>
    <row r="59" spans="1:15" x14ac:dyDescent="0.25">
      <c r="A59" s="72">
        <v>20</v>
      </c>
      <c r="B59" s="69"/>
      <c r="C59" s="70"/>
      <c r="D59" s="30">
        <v>1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si="16"/>
        <v/>
      </c>
      <c r="O59" s="32" t="str">
        <f t="shared" ref="O59" si="31">IF(N59="","",N59)</f>
        <v/>
      </c>
    </row>
    <row r="60" spans="1:15" ht="15.75" thickBot="1" x14ac:dyDescent="0.3">
      <c r="A60" s="72"/>
      <c r="B60" s="69"/>
      <c r="C60" s="70"/>
      <c r="D60" s="30">
        <v>2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16"/>
        <v/>
      </c>
      <c r="O60" s="32" t="str">
        <f t="shared" ref="O60" si="32">IF(N60="","",N60+O59)</f>
        <v/>
      </c>
    </row>
    <row r="61" spans="1:15" ht="15.75" thickBot="1" x14ac:dyDescent="0.3">
      <c r="A61" s="72"/>
      <c r="B61" s="69"/>
      <c r="C61" s="70"/>
      <c r="D61" s="30">
        <v>3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16"/>
        <v/>
      </c>
      <c r="O61" s="34">
        <f>IF(N61="",0,N61+O60)</f>
        <v>0</v>
      </c>
    </row>
    <row r="62" spans="1:15" x14ac:dyDescent="0.25">
      <c r="A62" s="71">
        <v>21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6"/>
        <v/>
      </c>
      <c r="O62" s="12" t="str">
        <f t="shared" ref="O62" si="33">IF(N62="","",N62)</f>
        <v/>
      </c>
    </row>
    <row r="63" spans="1:15" ht="15.75" thickBot="1" x14ac:dyDescent="0.3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6"/>
        <v/>
      </c>
      <c r="O63" s="12" t="str">
        <f t="shared" ref="O63" si="34">IF(N63="","",N63+O62)</f>
        <v/>
      </c>
    </row>
    <row r="64" spans="1:15" ht="15.75" thickBot="1" x14ac:dyDescent="0.3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6"/>
        <v/>
      </c>
      <c r="O64" s="15">
        <f>IF(N64="",0,N64+O63)</f>
        <v>0</v>
      </c>
    </row>
    <row r="65" spans="1:19" x14ac:dyDescent="0.25">
      <c r="A65" s="72">
        <v>22</v>
      </c>
      <c r="B65" s="69"/>
      <c r="C65" s="70"/>
      <c r="D65" s="30">
        <v>1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6"/>
        <v/>
      </c>
      <c r="O65" s="32" t="str">
        <f t="shared" ref="O65" si="35">IF(N65="","",N65)</f>
        <v/>
      </c>
    </row>
    <row r="66" spans="1:19" ht="15.75" thickBot="1" x14ac:dyDescent="0.3">
      <c r="A66" s="72"/>
      <c r="B66" s="69"/>
      <c r="C66" s="70"/>
      <c r="D66" s="30">
        <v>2</v>
      </c>
      <c r="E66" s="31"/>
      <c r="F66" s="32" t="str">
        <f>IF($E66="","",IF(ISNA(VLOOKUP($E66,DD!$A$2:$C$150,2,0)),"NO SUCH DIVE",VLOOKUP($E66,DD!$A$2:$C$150,2,0)))</f>
        <v/>
      </c>
      <c r="G66" s="30" t="str">
        <f>IF($E66="","",IF(ISNA(VLOOKUP($E66,DD!$A$2:$C$150,3,0)),"",VLOOKUP($E66,DD!$A$2:$C$150,3,0)))</f>
        <v/>
      </c>
      <c r="H66" s="33"/>
      <c r="I66" s="33"/>
      <c r="J66" s="33"/>
      <c r="K66" s="33"/>
      <c r="L66" s="33"/>
      <c r="M66" s="31"/>
      <c r="N66" s="32" t="str">
        <f t="shared" si="16"/>
        <v/>
      </c>
      <c r="O66" s="32" t="str">
        <f t="shared" ref="O66" si="36">IF(N66="","",N66+O65)</f>
        <v/>
      </c>
    </row>
    <row r="67" spans="1:19" ht="15.75" thickBot="1" x14ac:dyDescent="0.3">
      <c r="A67" s="72"/>
      <c r="B67" s="69"/>
      <c r="C67" s="70"/>
      <c r="D67" s="30">
        <v>3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6"/>
        <v/>
      </c>
      <c r="O67" s="34">
        <f>IF(N67="",0,N67+O66)</f>
        <v>0</v>
      </c>
    </row>
    <row r="68" spans="1:19" x14ac:dyDescent="0.25">
      <c r="A68" s="71">
        <v>23</v>
      </c>
      <c r="B68" s="67"/>
      <c r="C68" s="6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6"/>
        <v/>
      </c>
      <c r="O68" s="12" t="str">
        <f t="shared" ref="O68" si="37">IF(N68="","",N68)</f>
        <v/>
      </c>
    </row>
    <row r="69" spans="1:19" ht="15.75" thickBot="1" x14ac:dyDescent="0.3">
      <c r="A69" s="71"/>
      <c r="B69" s="67"/>
      <c r="C69" s="6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6"/>
        <v/>
      </c>
      <c r="O69" s="12" t="str">
        <f t="shared" ref="O69" si="38">IF(N69="","",N69+O68)</f>
        <v/>
      </c>
    </row>
    <row r="70" spans="1:19" ht="15.75" thickBot="1" x14ac:dyDescent="0.3">
      <c r="A70" s="71"/>
      <c r="B70" s="67"/>
      <c r="C70" s="6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6"/>
        <v/>
      </c>
      <c r="O70" s="15">
        <f>IF(N70="",0,N70+O69)</f>
        <v>0</v>
      </c>
    </row>
    <row r="71" spans="1:19" x14ac:dyDescent="0.25">
      <c r="A71" s="72">
        <v>24</v>
      </c>
      <c r="B71" s="69"/>
      <c r="C71" s="70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6"/>
        <v/>
      </c>
      <c r="O71" s="32" t="str">
        <f t="shared" ref="O71" si="39">IF(N71="","",N71)</f>
        <v/>
      </c>
    </row>
    <row r="72" spans="1:19" ht="15.75" thickBot="1" x14ac:dyDescent="0.3">
      <c r="A72" s="72"/>
      <c r="B72" s="69"/>
      <c r="C72" s="70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6"/>
        <v/>
      </c>
      <c r="O72" s="32" t="str">
        <f t="shared" ref="O72" si="40">IF(N72="","",N72+O71)</f>
        <v/>
      </c>
    </row>
    <row r="73" spans="1:19" ht="15.75" thickBot="1" x14ac:dyDescent="0.3">
      <c r="A73" s="72"/>
      <c r="B73" s="69"/>
      <c r="C73" s="70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6"/>
        <v/>
      </c>
      <c r="O73" s="34">
        <f>IF(N73="",0,N73+O72)</f>
        <v>0</v>
      </c>
    </row>
    <row r="74" spans="1:19" ht="15.75" thickBot="1" x14ac:dyDescent="0.3">
      <c r="B74" s="40"/>
      <c r="C74" s="40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>
        <f>INFO!$B$4</f>
        <v>0</v>
      </c>
      <c r="S75" s="12">
        <f>INFO!$F$4</f>
        <v>0</v>
      </c>
    </row>
    <row r="76" spans="1:19" x14ac:dyDescent="0.25">
      <c r="C76" s="20">
        <f>IF(E76&lt;1,0,1)</f>
        <v>0</v>
      </c>
      <c r="D76" s="21" t="str">
        <f>IF(AND(OR(C76=C75,C76=C77),C76&lt;&gt;0),"TIE","")</f>
        <v/>
      </c>
      <c r="E76" s="28">
        <f>IF(LARGE($R$2:$R$25,1)&lt;1,0,LARGE($R$2:$R$25,1))</f>
        <v>0</v>
      </c>
      <c r="F76" s="22">
        <f>VLOOKUP(E76,$R$2:$T$26,2,FALSE)</f>
        <v>0</v>
      </c>
      <c r="G76" s="21">
        <f>VLOOKUP(E76,$R$2:$T$26,3,FALSE)</f>
        <v>0</v>
      </c>
      <c r="H76" s="26">
        <f>IF(COUNTIF(G$76:G76,G76)&gt;3,0,IF(C76="",0,IF(C76=0,0,IF(C76=1,16,IF(C76=2,14,IF(C76=3,12,IF(C76=4,11,IF(C76=5,10,IF(C76=6,9,IF(C76=7,7,IF(C76=8,5,IF(C76=9,4,IF(C76=10,3,IF(C76=11,2,IF(C76=12,1,0)))))))))))))))</f>
        <v>0</v>
      </c>
      <c r="R76" s="12">
        <f>IF(G76=$R$75,H76,0)</f>
        <v>0</v>
      </c>
      <c r="S76" s="12">
        <f>IF(G76=$S$75,H76,0)</f>
        <v>0</v>
      </c>
    </row>
    <row r="77" spans="1:19" x14ac:dyDescent="0.25">
      <c r="C77" s="20">
        <f>IF(E77&lt;1,0,IF(INT(E77*100)=INT(E76*100),C76,2))</f>
        <v>0</v>
      </c>
      <c r="D77" s="21" t="str">
        <f t="shared" ref="D77:D98" si="41">IF(AND(OR(C77=C76,C77=C78),C77&lt;&gt;0),"TIE","")</f>
        <v/>
      </c>
      <c r="E77" s="28">
        <f>IF(LARGE($R$2:$R$25,2)&lt;1,0,LARGE($R$2:$R$25,2))</f>
        <v>0</v>
      </c>
      <c r="F77" s="22">
        <f t="shared" ref="F77:F99" si="42">VLOOKUP(E77,$R$2:$T$26,2,FALSE)</f>
        <v>0</v>
      </c>
      <c r="G77" s="21">
        <f t="shared" ref="G77:G99" si="43">VLOOKUP(E77,$R$2:$T$26,3,FALSE)</f>
        <v>0</v>
      </c>
      <c r="H77" s="26">
        <f>IF(COUNTIF(G$76:G77,G77)&gt;3,0,IF(C77="",0,IF(C77=0,0,IF(C77=1,16,IF(C77=2,14,IF(C77=3,12,IF(C77=4,11,IF(C77=5,10,IF(C77=6,9,IF(C77=7,7,IF(C77=8,5,IF(C77=9,4,IF(C77=10,3,IF(C77=11,2,IF(C77=12,1,0)))))))))))))))</f>
        <v>0</v>
      </c>
      <c r="R77" s="12">
        <f t="shared" ref="R77:R99" si="44">IF(G77=$R$75,H77,0)</f>
        <v>0</v>
      </c>
      <c r="S77" s="12">
        <f t="shared" ref="S77:S99" si="45">IF(G77=$S$75,H77,0)</f>
        <v>0</v>
      </c>
    </row>
    <row r="78" spans="1:19" x14ac:dyDescent="0.25">
      <c r="C78" s="20">
        <f>IF(E78&lt;1,0,IF(INT(E78*100)=INT(E77*100),C77,3))</f>
        <v>0</v>
      </c>
      <c r="D78" s="21" t="str">
        <f t="shared" si="41"/>
        <v/>
      </c>
      <c r="E78" s="28">
        <f>IF(LARGE($R$2:$R$25,3)&lt;1,0,LARGE($R$2:$R$25,3))</f>
        <v>0</v>
      </c>
      <c r="F78" s="22">
        <f t="shared" si="42"/>
        <v>0</v>
      </c>
      <c r="G78" s="21">
        <f t="shared" si="43"/>
        <v>0</v>
      </c>
      <c r="H78" s="26">
        <f>IF(COUNTIF(G$76:G78,G78)&gt;3,0,IF(C78="",0,IF(C78=0,0,IF(C78=1,16,IF(C78=2,14,IF(C78=3,12,IF(C78=4,11,IF(C78=5,10,IF(C78=6,9,IF(C78=7,7,IF(C78=8,5,IF(C78=9,4,IF(C78=10,3,IF(C78=11,2,IF(C78=12,1,0)))))))))))))))</f>
        <v>0</v>
      </c>
      <c r="R78" s="12">
        <f t="shared" si="44"/>
        <v>0</v>
      </c>
      <c r="S78" s="12">
        <f t="shared" si="45"/>
        <v>0</v>
      </c>
    </row>
    <row r="79" spans="1:19" x14ac:dyDescent="0.25">
      <c r="C79" s="20">
        <f>IF(E79&lt;1,0,IF(INT(E79*100)=INT(E78*100),C78,4))</f>
        <v>0</v>
      </c>
      <c r="D79" s="21" t="str">
        <f t="shared" si="41"/>
        <v/>
      </c>
      <c r="E79" s="28">
        <f>IF(LARGE($R$2:$R$25,4)&lt;1,0,LARGE($R$2:$R$25,4))</f>
        <v>0</v>
      </c>
      <c r="F79" s="22">
        <f t="shared" si="42"/>
        <v>0</v>
      </c>
      <c r="G79" s="21">
        <f t="shared" si="43"/>
        <v>0</v>
      </c>
      <c r="H79" s="26">
        <f>IF(COUNTIF(G$76:G79,G79)&gt;3,0,IF(C79="",0,IF(C79=0,0,IF(C79=1,16,IF(C79=2,14,IF(C79=3,12,IF(C79=4,11,IF(C79=5,10,IF(C79=6,9,IF(C79=7,7,IF(C79=8,5,IF(C79=9,4,IF(C79=10,3,IF(C79=11,2,IF(C79=12,1,0)))))))))))))))</f>
        <v>0</v>
      </c>
      <c r="R79" s="12">
        <f t="shared" si="44"/>
        <v>0</v>
      </c>
      <c r="S79" s="12">
        <f t="shared" si="45"/>
        <v>0</v>
      </c>
    </row>
    <row r="80" spans="1:19" x14ac:dyDescent="0.25">
      <c r="C80" s="20">
        <f>IF(E80&lt;1,0,IF(INT(E80*100)=INT(E79*100),C79,5))</f>
        <v>0</v>
      </c>
      <c r="D80" s="21" t="str">
        <f t="shared" si="41"/>
        <v/>
      </c>
      <c r="E80" s="28">
        <f>IF(LARGE($R$2:$R$25,5)&lt;1,0,LARGE($R$2:$R$25,5))</f>
        <v>0</v>
      </c>
      <c r="F80" s="22">
        <f t="shared" si="42"/>
        <v>0</v>
      </c>
      <c r="G80" s="21">
        <f t="shared" si="43"/>
        <v>0</v>
      </c>
      <c r="H80" s="26">
        <f>IF(COUNTIF(G$76:G80,G80)&gt;3,0,IF(C80="",0,IF(C80=0,0,IF(C80=1,16,IF(C80=2,14,IF(C80=3,12,IF(C80=4,11,IF(C80=5,10,IF(C80=6,9,IF(C80=7,7,IF(C80=8,5,IF(C80=9,4,IF(C80=10,3,IF(C80=11,2,IF(C80=12,1,0)))))))))))))))</f>
        <v>0</v>
      </c>
      <c r="R80" s="12">
        <f t="shared" si="44"/>
        <v>0</v>
      </c>
      <c r="S80" s="12">
        <f t="shared" si="45"/>
        <v>0</v>
      </c>
    </row>
    <row r="81" spans="3:19" x14ac:dyDescent="0.25">
      <c r="C81" s="20">
        <f>IF(E81&lt;1,0,IF(INT(E81*100)=INT(E80*100),C80,6))</f>
        <v>0</v>
      </c>
      <c r="D81" s="21" t="str">
        <f t="shared" si="41"/>
        <v/>
      </c>
      <c r="E81" s="28">
        <f>IF(LARGE($R$2:$R$25,6)&lt;1,0,LARGE($R$2:$R$25,6))</f>
        <v>0</v>
      </c>
      <c r="F81" s="22">
        <f t="shared" si="42"/>
        <v>0</v>
      </c>
      <c r="G81" s="21">
        <f t="shared" si="43"/>
        <v>0</v>
      </c>
      <c r="H81" s="26">
        <f>IF(COUNTIF(G$76:G81,G81)&gt;3,0,IF(C81="",0,IF(C81=0,0,IF(C81=1,16,IF(C81=2,14,IF(C81=3,12,IF(C81=4,11,IF(C81=5,10,IF(C81=6,9,IF(C81=7,7,IF(C81=8,5,IF(C81=9,4,IF(C81=10,3,IF(C81=11,2,IF(C81=12,1,0)))))))))))))))</f>
        <v>0</v>
      </c>
      <c r="R81" s="12">
        <f t="shared" si="44"/>
        <v>0</v>
      </c>
      <c r="S81" s="12">
        <f t="shared" si="45"/>
        <v>0</v>
      </c>
    </row>
    <row r="82" spans="3:19" x14ac:dyDescent="0.25">
      <c r="C82" s="20">
        <f>IF(E82&lt;1,0,IF(INT(E82*100)=INT(E81*100),C81,7))</f>
        <v>0</v>
      </c>
      <c r="D82" s="21" t="str">
        <f t="shared" si="41"/>
        <v/>
      </c>
      <c r="E82" s="28">
        <f>IF(LARGE($R$2:$R$25,7)&lt;1,0,LARGE($R$2:$R$25,7))</f>
        <v>0</v>
      </c>
      <c r="F82" s="22">
        <f t="shared" si="42"/>
        <v>0</v>
      </c>
      <c r="G82" s="21">
        <f t="shared" si="43"/>
        <v>0</v>
      </c>
      <c r="H82" s="26">
        <f>IF(COUNTIF(G$76:G82,G82)&gt;3,0,IF(C82="",0,IF(C82=0,0,IF(C82=1,16,IF(C82=2,14,IF(C82=3,12,IF(C82=4,11,IF(C82=5,10,IF(C82=6,9,IF(C82=7,7,IF(C82=8,5,IF(C82=9,4,IF(C82=10,3,IF(C82=11,2,IF(C82=12,1,0)))))))))))))))</f>
        <v>0</v>
      </c>
      <c r="R82" s="12">
        <f t="shared" si="44"/>
        <v>0</v>
      </c>
      <c r="S82" s="12">
        <f t="shared" si="45"/>
        <v>0</v>
      </c>
    </row>
    <row r="83" spans="3:19" x14ac:dyDescent="0.25">
      <c r="C83" s="20">
        <f>IF(E83&lt;1,0,IF(INT(E83*100)=INT(E82*100),C82,8))</f>
        <v>0</v>
      </c>
      <c r="D83" s="21" t="str">
        <f t="shared" si="41"/>
        <v/>
      </c>
      <c r="E83" s="28">
        <f>IF(LARGE($R$2:$R$25,8)&lt;1,0,LARGE($R$2:$R$25,8))</f>
        <v>0</v>
      </c>
      <c r="F83" s="22">
        <f t="shared" si="42"/>
        <v>0</v>
      </c>
      <c r="G83" s="21">
        <f t="shared" si="43"/>
        <v>0</v>
      </c>
      <c r="H83" s="26">
        <f>IF(COUNTIF(G$76:G83,G83)&gt;3,0,IF(C83="",0,IF(C83=0,0,IF(C83=1,16,IF(C83=2,14,IF(C83=3,12,IF(C83=4,11,IF(C83=5,10,IF(C83=6,9,IF(C83=7,7,IF(C83=8,5,IF(C83=9,4,IF(C83=10,3,IF(C83=11,2,IF(C83=12,1,0)))))))))))))))</f>
        <v>0</v>
      </c>
      <c r="R83" s="12">
        <f t="shared" si="44"/>
        <v>0</v>
      </c>
      <c r="S83" s="12">
        <f t="shared" si="45"/>
        <v>0</v>
      </c>
    </row>
    <row r="84" spans="3:19" x14ac:dyDescent="0.25">
      <c r="C84" s="20">
        <f>IF(E84&lt;1,0,IF(INT(E84*100)=INT(E83*100),C83,9))</f>
        <v>0</v>
      </c>
      <c r="D84" s="21" t="str">
        <f t="shared" si="41"/>
        <v/>
      </c>
      <c r="E84" s="28">
        <f>IF(LARGE($R$2:$R$25,9)&lt;1,0,LARGE($R$2:$R$25,9))</f>
        <v>0</v>
      </c>
      <c r="F84" s="22">
        <f t="shared" si="42"/>
        <v>0</v>
      </c>
      <c r="G84" s="21">
        <f t="shared" si="43"/>
        <v>0</v>
      </c>
      <c r="H84" s="26">
        <f>IF(COUNTIF(G$76:G84,G84)&gt;3,0,IF(C84="",0,IF(C84=0,0,IF(C84=1,16,IF(C84=2,14,IF(C84=3,12,IF(C84=4,11,IF(C84=5,10,IF(C84=6,9,IF(C84=7,7,IF(C84=8,5,IF(C84=9,4,IF(C84=10,3,IF(C84=11,2,IF(C84=12,1,0)))))))))))))))</f>
        <v>0</v>
      </c>
      <c r="R84" s="12">
        <f t="shared" si="44"/>
        <v>0</v>
      </c>
      <c r="S84" s="12">
        <f t="shared" si="45"/>
        <v>0</v>
      </c>
    </row>
    <row r="85" spans="3:19" x14ac:dyDescent="0.25">
      <c r="C85" s="20">
        <f>IF(E85&lt;1,0,IF(INT(E85*100)=INT(E84*100),C84,10))</f>
        <v>0</v>
      </c>
      <c r="D85" s="21" t="str">
        <f t="shared" si="41"/>
        <v/>
      </c>
      <c r="E85" s="28">
        <f>IF(LARGE($R$2:$R$25,10)&lt;1,0,LARGE($R$2:$R$25,10))</f>
        <v>0</v>
      </c>
      <c r="F85" s="22">
        <f t="shared" si="42"/>
        <v>0</v>
      </c>
      <c r="G85" s="21">
        <f t="shared" si="43"/>
        <v>0</v>
      </c>
      <c r="H85" s="26">
        <f>IF(COUNTIF(G$76:G85,G85)&gt;3,0,IF(C85="",0,IF(C85=0,0,IF(C85=1,16,IF(C85=2,14,IF(C85=3,12,IF(C85=4,11,IF(C85=5,10,IF(C85=6,9,IF(C85=7,7,IF(C85=8,5,IF(C85=9,4,IF(C85=10,3,IF(C85=11,2,IF(C85=12,1,0)))))))))))))))</f>
        <v>0</v>
      </c>
      <c r="R85" s="12">
        <f t="shared" si="44"/>
        <v>0</v>
      </c>
      <c r="S85" s="12">
        <f t="shared" si="45"/>
        <v>0</v>
      </c>
    </row>
    <row r="86" spans="3:19" x14ac:dyDescent="0.25">
      <c r="C86" s="20">
        <f>IF(E86&lt;1,0,IF(INT(E86*100)=INT(E85*100),C85,11))</f>
        <v>0</v>
      </c>
      <c r="D86" s="21" t="str">
        <f t="shared" si="41"/>
        <v/>
      </c>
      <c r="E86" s="28">
        <f>IF(LARGE($R$2:$R$25,11)&lt;1,0,LARGE($R$2:$R$25,11))</f>
        <v>0</v>
      </c>
      <c r="F86" s="22">
        <f t="shared" si="42"/>
        <v>0</v>
      </c>
      <c r="G86" s="21">
        <f t="shared" si="43"/>
        <v>0</v>
      </c>
      <c r="H86" s="26">
        <f>IF(COUNTIF(G$76:G86,G86)&gt;3,0,IF(C86="",0,IF(C86=0,0,IF(C86=1,16,IF(C86=2,14,IF(C86=3,12,IF(C86=4,11,IF(C86=5,10,IF(C86=6,9,IF(C86=7,7,IF(C86=8,5,IF(C86=9,4,IF(C86=10,3,IF(C86=11,2,IF(C86=12,1,0)))))))))))))))</f>
        <v>0</v>
      </c>
      <c r="R86" s="12">
        <f t="shared" si="44"/>
        <v>0</v>
      </c>
      <c r="S86" s="12">
        <f t="shared" si="45"/>
        <v>0</v>
      </c>
    </row>
    <row r="87" spans="3:19" x14ac:dyDescent="0.25">
      <c r="C87" s="20">
        <f>IF(E87&lt;1,0,IF(INT(E87*100)=INT(E86*100),C86,12))</f>
        <v>0</v>
      </c>
      <c r="D87" s="21" t="str">
        <f t="shared" si="41"/>
        <v/>
      </c>
      <c r="E87" s="28">
        <f>IF(LARGE($R$2:$R$25,12)&lt;1,0,LARGE($R$2:$R$25,12))</f>
        <v>0</v>
      </c>
      <c r="F87" s="22">
        <f t="shared" si="42"/>
        <v>0</v>
      </c>
      <c r="G87" s="21">
        <f t="shared" si="43"/>
        <v>0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>
        <f t="shared" si="44"/>
        <v>0</v>
      </c>
      <c r="S87" s="12">
        <f t="shared" si="45"/>
        <v>0</v>
      </c>
    </row>
    <row r="88" spans="3:19" x14ac:dyDescent="0.25">
      <c r="C88" s="20">
        <f>IF(E88&lt;1,0,IF(INT(E88*100)=INT(E87*100),C87,13))</f>
        <v>0</v>
      </c>
      <c r="D88" s="21" t="str">
        <f t="shared" si="41"/>
        <v/>
      </c>
      <c r="E88" s="28">
        <f>IF(LARGE($R$2:$R$25,13)&lt;1,0,LARGE($R$2:$R$25,13))</f>
        <v>0</v>
      </c>
      <c r="F88" s="22">
        <f t="shared" si="42"/>
        <v>0</v>
      </c>
      <c r="G88" s="21">
        <f t="shared" si="43"/>
        <v>0</v>
      </c>
      <c r="H88" s="26"/>
      <c r="R88" s="12">
        <f t="shared" si="44"/>
        <v>0</v>
      </c>
      <c r="S88" s="12">
        <f t="shared" si="45"/>
        <v>0</v>
      </c>
    </row>
    <row r="89" spans="3:19" x14ac:dyDescent="0.25">
      <c r="C89" s="20">
        <f>IF(E89&lt;1,0,IF(INT(E89*100)=INT(E88*100),C88,14))</f>
        <v>0</v>
      </c>
      <c r="D89" s="21" t="str">
        <f t="shared" si="41"/>
        <v/>
      </c>
      <c r="E89" s="28">
        <f>IF(LARGE($R$2:$R$25,14)&lt;1,0,LARGE($R$2:$R$25,14))</f>
        <v>0</v>
      </c>
      <c r="F89" s="22">
        <f t="shared" si="42"/>
        <v>0</v>
      </c>
      <c r="G89" s="21">
        <f t="shared" si="43"/>
        <v>0</v>
      </c>
      <c r="H89" s="26"/>
      <c r="R89" s="12">
        <f t="shared" si="44"/>
        <v>0</v>
      </c>
      <c r="S89" s="12">
        <f t="shared" si="45"/>
        <v>0</v>
      </c>
    </row>
    <row r="90" spans="3:19" x14ac:dyDescent="0.25">
      <c r="C90" s="20">
        <f>IF(E90&lt;1,0,IF(INT(E90*100)=INT(E89*100),C89,15))</f>
        <v>0</v>
      </c>
      <c r="D90" s="21" t="str">
        <f t="shared" si="41"/>
        <v/>
      </c>
      <c r="E90" s="28">
        <f>IF(LARGE($R$2:$R$25,15)&lt;1,0,LARGE($R$2:$R$25,15))</f>
        <v>0</v>
      </c>
      <c r="F90" s="22">
        <f t="shared" si="42"/>
        <v>0</v>
      </c>
      <c r="G90" s="21">
        <f t="shared" si="43"/>
        <v>0</v>
      </c>
      <c r="H90" s="26"/>
      <c r="R90" s="12">
        <f t="shared" si="44"/>
        <v>0</v>
      </c>
      <c r="S90" s="12">
        <f t="shared" si="45"/>
        <v>0</v>
      </c>
    </row>
    <row r="91" spans="3:19" x14ac:dyDescent="0.25">
      <c r="C91" s="20">
        <f>IF(E91&lt;1,0,IF(INT(E91*100)=INT(E90*100),C90,16))</f>
        <v>0</v>
      </c>
      <c r="D91" s="21" t="str">
        <f t="shared" si="41"/>
        <v/>
      </c>
      <c r="E91" s="28">
        <f>IF(LARGE($R$2:$R$25,16)&lt;1,0,LARGE($R$2:$R$25,16))</f>
        <v>0</v>
      </c>
      <c r="F91" s="22">
        <f t="shared" si="42"/>
        <v>0</v>
      </c>
      <c r="G91" s="21">
        <f t="shared" si="43"/>
        <v>0</v>
      </c>
      <c r="H91" s="26"/>
      <c r="R91" s="12">
        <f t="shared" si="44"/>
        <v>0</v>
      </c>
      <c r="S91" s="12">
        <f t="shared" si="45"/>
        <v>0</v>
      </c>
    </row>
    <row r="92" spans="3:19" x14ac:dyDescent="0.25">
      <c r="C92" s="20">
        <f>IF(E92&lt;1,0,IF(INT(E92*100)=INT(E91*100),C91,17))</f>
        <v>0</v>
      </c>
      <c r="D92" s="21" t="str">
        <f t="shared" si="41"/>
        <v/>
      </c>
      <c r="E92" s="28">
        <f>IF(LARGE($R$2:$R$25,17)&lt;1,0,LARGE($R$2:$R$25,17))</f>
        <v>0</v>
      </c>
      <c r="F92" s="22">
        <f t="shared" si="42"/>
        <v>0</v>
      </c>
      <c r="G92" s="21">
        <f t="shared" si="43"/>
        <v>0</v>
      </c>
      <c r="H92" s="26"/>
      <c r="R92" s="12">
        <f t="shared" si="44"/>
        <v>0</v>
      </c>
      <c r="S92" s="12">
        <f t="shared" si="45"/>
        <v>0</v>
      </c>
    </row>
    <row r="93" spans="3:19" x14ac:dyDescent="0.25">
      <c r="C93" s="20">
        <f>IF(E93&lt;1,0,IF(INT(E93*100)=INT(E92*100),C92,18))</f>
        <v>0</v>
      </c>
      <c r="D93" s="21" t="str">
        <f t="shared" si="41"/>
        <v/>
      </c>
      <c r="E93" s="28">
        <f>IF(LARGE($R$2:$R$25,18)&lt;1,0,LARGE($R$2:$R$25,18))</f>
        <v>0</v>
      </c>
      <c r="F93" s="22">
        <f t="shared" si="42"/>
        <v>0</v>
      </c>
      <c r="G93" s="21">
        <f t="shared" si="43"/>
        <v>0</v>
      </c>
      <c r="H93" s="26"/>
      <c r="R93" s="12">
        <f t="shared" si="44"/>
        <v>0</v>
      </c>
      <c r="S93" s="12">
        <f t="shared" si="45"/>
        <v>0</v>
      </c>
    </row>
    <row r="94" spans="3:19" x14ac:dyDescent="0.25">
      <c r="C94" s="20">
        <f>IF(E94&lt;1,0,IF(INT(E94*100)=INT(E93*100),C93,19))</f>
        <v>0</v>
      </c>
      <c r="D94" s="21" t="str">
        <f t="shared" si="41"/>
        <v/>
      </c>
      <c r="E94" s="28">
        <f>IF(LARGE($R$2:$R$25,19)&lt;1,0,LARGE($R$2:$R$25,19))</f>
        <v>0</v>
      </c>
      <c r="F94" s="22">
        <f t="shared" si="42"/>
        <v>0</v>
      </c>
      <c r="G94" s="21">
        <f t="shared" si="43"/>
        <v>0</v>
      </c>
      <c r="H94" s="26"/>
      <c r="R94" s="12">
        <f t="shared" si="44"/>
        <v>0</v>
      </c>
      <c r="S94" s="12">
        <f t="shared" si="45"/>
        <v>0</v>
      </c>
    </row>
    <row r="95" spans="3:19" x14ac:dyDescent="0.25">
      <c r="C95" s="20">
        <f>IF(E95&lt;1,0,IF(INT(E95*100)=INT(E94*100),C94,20))</f>
        <v>0</v>
      </c>
      <c r="D95" s="21" t="str">
        <f t="shared" si="41"/>
        <v/>
      </c>
      <c r="E95" s="28">
        <f>IF(LARGE($R$2:$R$25,20)&lt;1,0,LARGE($R$2:$R$25,20))</f>
        <v>0</v>
      </c>
      <c r="F95" s="22">
        <f t="shared" si="42"/>
        <v>0</v>
      </c>
      <c r="G95" s="21">
        <f t="shared" si="43"/>
        <v>0</v>
      </c>
      <c r="H95" s="26"/>
      <c r="R95" s="12">
        <f t="shared" si="44"/>
        <v>0</v>
      </c>
      <c r="S95" s="12">
        <f t="shared" si="45"/>
        <v>0</v>
      </c>
    </row>
    <row r="96" spans="3:19" x14ac:dyDescent="0.25">
      <c r="C96" s="20">
        <f>IF(E96&lt;1,0,IF(INT(E96*100)=INT(E95*100),C95,21))</f>
        <v>0</v>
      </c>
      <c r="D96" s="21" t="str">
        <f t="shared" si="41"/>
        <v/>
      </c>
      <c r="E96" s="28">
        <f>IF(LARGE($R$2:$R$25,21)&lt;1,0,LARGE($R$2:$R$25,21))</f>
        <v>0</v>
      </c>
      <c r="F96" s="22">
        <f t="shared" si="42"/>
        <v>0</v>
      </c>
      <c r="G96" s="21">
        <f t="shared" si="43"/>
        <v>0</v>
      </c>
      <c r="H96" s="26"/>
      <c r="R96" s="12">
        <f t="shared" si="44"/>
        <v>0</v>
      </c>
      <c r="S96" s="12">
        <f t="shared" si="45"/>
        <v>0</v>
      </c>
    </row>
    <row r="97" spans="3:19" x14ac:dyDescent="0.25">
      <c r="C97" s="20">
        <f>IF(E97&lt;1,0,IF(INT(E97*100)=INT(E96*100),C96,22))</f>
        <v>0</v>
      </c>
      <c r="D97" s="21" t="str">
        <f t="shared" si="41"/>
        <v/>
      </c>
      <c r="E97" s="28">
        <f>IF(LARGE($R$2:$R$25,22)&lt;1,0,LARGE($R$2:$R$25,22))</f>
        <v>0</v>
      </c>
      <c r="F97" s="22">
        <f t="shared" si="42"/>
        <v>0</v>
      </c>
      <c r="G97" s="21">
        <f t="shared" si="43"/>
        <v>0</v>
      </c>
      <c r="H97" s="26"/>
      <c r="R97" s="12">
        <f t="shared" si="44"/>
        <v>0</v>
      </c>
      <c r="S97" s="12">
        <f t="shared" si="45"/>
        <v>0</v>
      </c>
    </row>
    <row r="98" spans="3:19" x14ac:dyDescent="0.25">
      <c r="C98" s="20">
        <f>IF(E98&lt;1,0,IF(INT(E98*100)=INT(E97*100),C97,23))</f>
        <v>0</v>
      </c>
      <c r="D98" s="21" t="str">
        <f t="shared" si="41"/>
        <v/>
      </c>
      <c r="E98" s="28">
        <f>IF(LARGE($R$2:$R$25,23)&lt;1,0,LARGE($R$2:$R$25,23))</f>
        <v>0</v>
      </c>
      <c r="F98" s="22">
        <f t="shared" si="42"/>
        <v>0</v>
      </c>
      <c r="G98" s="21">
        <f t="shared" si="43"/>
        <v>0</v>
      </c>
      <c r="H98" s="26"/>
      <c r="R98" s="12">
        <f t="shared" si="44"/>
        <v>0</v>
      </c>
      <c r="S98" s="12">
        <f t="shared" si="45"/>
        <v>0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2"/>
        <v>0</v>
      </c>
      <c r="G99" s="24">
        <f t="shared" si="43"/>
        <v>0</v>
      </c>
      <c r="H99" s="27"/>
      <c r="R99" s="12">
        <f t="shared" si="44"/>
        <v>0</v>
      </c>
      <c r="S99" s="12">
        <f t="shared" si="45"/>
        <v>0</v>
      </c>
    </row>
  </sheetData>
  <sheetProtection sheet="1" objects="1" scenarios="1"/>
  <mergeCells count="72"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2:A34"/>
    <mergeCell ref="A35:A37"/>
    <mergeCell ref="A38:A40"/>
    <mergeCell ref="B38:B40"/>
    <mergeCell ref="C38:C40"/>
    <mergeCell ref="B32:B34"/>
    <mergeCell ref="C32:C34"/>
    <mergeCell ref="B35:B37"/>
    <mergeCell ref="C35:C37"/>
    <mergeCell ref="A17:A19"/>
    <mergeCell ref="A20:A22"/>
    <mergeCell ref="A23:A25"/>
    <mergeCell ref="A26:A28"/>
    <mergeCell ref="A29:A31"/>
    <mergeCell ref="A2:A4"/>
    <mergeCell ref="A5:A7"/>
    <mergeCell ref="A8:A10"/>
    <mergeCell ref="A11:A13"/>
    <mergeCell ref="A14:A16"/>
    <mergeCell ref="B26:B28"/>
    <mergeCell ref="C26:C28"/>
    <mergeCell ref="B29:B31"/>
    <mergeCell ref="C29:C31"/>
    <mergeCell ref="B20:B22"/>
    <mergeCell ref="C20:C22"/>
    <mergeCell ref="B23:B25"/>
    <mergeCell ref="C23:C25"/>
    <mergeCell ref="B14:B16"/>
    <mergeCell ref="C14:C16"/>
    <mergeCell ref="B17:B19"/>
    <mergeCell ref="C17:C19"/>
    <mergeCell ref="B11:B13"/>
    <mergeCell ref="C11:C13"/>
    <mergeCell ref="B2:B4"/>
    <mergeCell ref="C2:C4"/>
    <mergeCell ref="B5:B7"/>
    <mergeCell ref="C5:C7"/>
    <mergeCell ref="B8:B10"/>
    <mergeCell ref="C8:C10"/>
  </mergeCells>
  <conditionalFormatting sqref="G3">
    <cfRule type="expression" dxfId="1199" priority="96">
      <formula>IF(SUM(G2:G3)&gt;3.7,TRUE,FALSE)</formula>
    </cfRule>
  </conditionalFormatting>
  <conditionalFormatting sqref="G2">
    <cfRule type="expression" dxfId="1198" priority="95">
      <formula>IF(SUM(G2:G3)&gt;3.7,TRUE,FALSE)</formula>
    </cfRule>
  </conditionalFormatting>
  <conditionalFormatting sqref="E3">
    <cfRule type="expression" dxfId="1197" priority="94">
      <formula>IF(E3="",FALSE,IF(LEFT(E3,1)=LEFT(E2,1),TRUE,FALSE))</formula>
    </cfRule>
  </conditionalFormatting>
  <conditionalFormatting sqref="E4">
    <cfRule type="expression" dxfId="1196" priority="93">
      <formula>IF(E4="",FALSE,IF(OR(LEFT(E4,LEN(E4)-1)=LEFT(E3,LEN(E3)-1),LEFT(E4,LEN(E4)-1)=LEFT(E2,LEN(E2)-1)),TRUE,FALSE))</formula>
    </cfRule>
  </conditionalFormatting>
  <conditionalFormatting sqref="G6">
    <cfRule type="expression" dxfId="1195" priority="92">
      <formula>IF(SUM(G5:G6)&gt;3.7,TRUE,FALSE)</formula>
    </cfRule>
  </conditionalFormatting>
  <conditionalFormatting sqref="G5">
    <cfRule type="expression" dxfId="1194" priority="91">
      <formula>IF(SUM(G5:G6)&gt;3.7,TRUE,FALSE)</formula>
    </cfRule>
  </conditionalFormatting>
  <conditionalFormatting sqref="E6">
    <cfRule type="expression" dxfId="1193" priority="90">
      <formula>IF(E6="",FALSE,IF(LEFT(E6,1)=LEFT(E5,1),TRUE,FALSE))</formula>
    </cfRule>
  </conditionalFormatting>
  <conditionalFormatting sqref="E7">
    <cfRule type="expression" dxfId="1192" priority="89">
      <formula>IF(E7="",FALSE,IF(OR(LEFT(E7,LEN(E7)-1)=LEFT(E6,LEN(E6)-1),LEFT(E7,LEN(E7)-1)=LEFT(E5,LEN(E5)-1)),TRUE,FALSE))</formula>
    </cfRule>
  </conditionalFormatting>
  <conditionalFormatting sqref="G9">
    <cfRule type="expression" dxfId="1191" priority="88">
      <formula>IF(SUM(G8:G9)&gt;3.7,TRUE,FALSE)</formula>
    </cfRule>
  </conditionalFormatting>
  <conditionalFormatting sqref="G8">
    <cfRule type="expression" dxfId="1190" priority="87">
      <formula>IF(SUM(G8:G9)&gt;3.7,TRUE,FALSE)</formula>
    </cfRule>
  </conditionalFormatting>
  <conditionalFormatting sqref="E9">
    <cfRule type="expression" dxfId="1189" priority="86">
      <formula>IF(E9="",FALSE,IF(LEFT(E9,1)=LEFT(E8,1),TRUE,FALSE))</formula>
    </cfRule>
  </conditionalFormatting>
  <conditionalFormatting sqref="E10">
    <cfRule type="expression" dxfId="1188" priority="85">
      <formula>IF(E10="",FALSE,IF(OR(LEFT(E10,LEN(E10)-1)=LEFT(E9,LEN(E9)-1),LEFT(E10,LEN(E10)-1)=LEFT(E8,LEN(E8)-1)),TRUE,FALSE))</formula>
    </cfRule>
  </conditionalFormatting>
  <conditionalFormatting sqref="G12">
    <cfRule type="expression" dxfId="1187" priority="84">
      <formula>IF(SUM(G11:G12)&gt;3.7,TRUE,FALSE)</formula>
    </cfRule>
  </conditionalFormatting>
  <conditionalFormatting sqref="G11">
    <cfRule type="expression" dxfId="1186" priority="83">
      <formula>IF(SUM(G11:G12)&gt;3.7,TRUE,FALSE)</formula>
    </cfRule>
  </conditionalFormatting>
  <conditionalFormatting sqref="E12">
    <cfRule type="expression" dxfId="1185" priority="82">
      <formula>IF(E12="",FALSE,IF(LEFT(E12,1)=LEFT(E11,1),TRUE,FALSE))</formula>
    </cfRule>
  </conditionalFormatting>
  <conditionalFormatting sqref="E13">
    <cfRule type="expression" dxfId="1184" priority="81">
      <formula>IF(E13="",FALSE,IF(OR(LEFT(E13,LEN(E13)-1)=LEFT(E12,LEN(E12)-1),LEFT(E13,LEN(E13)-1)=LEFT(E11,LEN(E11)-1)),TRUE,FALSE))</formula>
    </cfRule>
  </conditionalFormatting>
  <conditionalFormatting sqref="G15">
    <cfRule type="expression" dxfId="1183" priority="80">
      <formula>IF(SUM(G14:G15)&gt;3.7,TRUE,FALSE)</formula>
    </cfRule>
  </conditionalFormatting>
  <conditionalFormatting sqref="G14">
    <cfRule type="expression" dxfId="1182" priority="79">
      <formula>IF(SUM(G14:G15)&gt;3.7,TRUE,FALSE)</formula>
    </cfRule>
  </conditionalFormatting>
  <conditionalFormatting sqref="E15">
    <cfRule type="expression" dxfId="1181" priority="78">
      <formula>IF(E15="",FALSE,IF(LEFT(E15,1)=LEFT(E14,1),TRUE,FALSE))</formula>
    </cfRule>
  </conditionalFormatting>
  <conditionalFormatting sqref="E16">
    <cfRule type="expression" dxfId="1180" priority="77">
      <formula>IF(E16="",FALSE,IF(OR(LEFT(E16,LEN(E16)-1)=LEFT(E15,LEN(E15)-1),LEFT(E16,LEN(E16)-1)=LEFT(E14,LEN(E14)-1)),TRUE,FALSE))</formula>
    </cfRule>
  </conditionalFormatting>
  <conditionalFormatting sqref="G18">
    <cfRule type="expression" dxfId="1179" priority="76">
      <formula>IF(SUM(G17:G18)&gt;3.7,TRUE,FALSE)</formula>
    </cfRule>
  </conditionalFormatting>
  <conditionalFormatting sqref="G17">
    <cfRule type="expression" dxfId="1178" priority="75">
      <formula>IF(SUM(G17:G18)&gt;3.7,TRUE,FALSE)</formula>
    </cfRule>
  </conditionalFormatting>
  <conditionalFormatting sqref="E18">
    <cfRule type="expression" dxfId="1177" priority="74">
      <formula>IF(E18="",FALSE,IF(LEFT(E18,1)=LEFT(E17,1),TRUE,FALSE))</formula>
    </cfRule>
  </conditionalFormatting>
  <conditionalFormatting sqref="E19">
    <cfRule type="expression" dxfId="1176" priority="73">
      <formula>IF(E19="",FALSE,IF(OR(LEFT(E19,LEN(E19)-1)=LEFT(E18,LEN(E18)-1),LEFT(E19,LEN(E19)-1)=LEFT(E17,LEN(E17)-1)),TRUE,FALSE))</formula>
    </cfRule>
  </conditionalFormatting>
  <conditionalFormatting sqref="G21">
    <cfRule type="expression" dxfId="1175" priority="72">
      <formula>IF(SUM(G20:G21)&gt;3.7,TRUE,FALSE)</formula>
    </cfRule>
  </conditionalFormatting>
  <conditionalFormatting sqref="G20">
    <cfRule type="expression" dxfId="1174" priority="71">
      <formula>IF(SUM(G20:G21)&gt;3.7,TRUE,FALSE)</formula>
    </cfRule>
  </conditionalFormatting>
  <conditionalFormatting sqref="E21">
    <cfRule type="expression" dxfId="1173" priority="70">
      <formula>IF(E21="",FALSE,IF(LEFT(E21,1)=LEFT(E20,1),TRUE,FALSE))</formula>
    </cfRule>
  </conditionalFormatting>
  <conditionalFormatting sqref="E22">
    <cfRule type="expression" dxfId="1172" priority="69">
      <formula>IF(E22="",FALSE,IF(OR(LEFT(E22,LEN(E22)-1)=LEFT(E21,LEN(E21)-1),LEFT(E22,LEN(E22)-1)=LEFT(E20,LEN(E20)-1)),TRUE,FALSE))</formula>
    </cfRule>
  </conditionalFormatting>
  <conditionalFormatting sqref="G24">
    <cfRule type="expression" dxfId="1171" priority="68">
      <formula>IF(SUM(G23:G24)&gt;3.7,TRUE,FALSE)</formula>
    </cfRule>
  </conditionalFormatting>
  <conditionalFormatting sqref="G23">
    <cfRule type="expression" dxfId="1170" priority="67">
      <formula>IF(SUM(G23:G24)&gt;3.7,TRUE,FALSE)</formula>
    </cfRule>
  </conditionalFormatting>
  <conditionalFormatting sqref="E24">
    <cfRule type="expression" dxfId="1169" priority="66">
      <formula>IF(E24="",FALSE,IF(LEFT(E24,1)=LEFT(E23,1),TRUE,FALSE))</formula>
    </cfRule>
  </conditionalFormatting>
  <conditionalFormatting sqref="E25">
    <cfRule type="expression" dxfId="1168" priority="65">
      <formula>IF(E25="",FALSE,IF(OR(LEFT(E25,LEN(E25)-1)=LEFT(E24,LEN(E24)-1),LEFT(E25,LEN(E25)-1)=LEFT(E23,LEN(E23)-1)),TRUE,FALSE))</formula>
    </cfRule>
  </conditionalFormatting>
  <conditionalFormatting sqref="G27">
    <cfRule type="expression" dxfId="1167" priority="64">
      <formula>IF(SUM(G26:G27)&gt;3.7,TRUE,FALSE)</formula>
    </cfRule>
  </conditionalFormatting>
  <conditionalFormatting sqref="G26">
    <cfRule type="expression" dxfId="1166" priority="63">
      <formula>IF(SUM(G26:G27)&gt;3.7,TRUE,FALSE)</formula>
    </cfRule>
  </conditionalFormatting>
  <conditionalFormatting sqref="E27">
    <cfRule type="expression" dxfId="1165" priority="62">
      <formula>IF(E27="",FALSE,IF(LEFT(E27,1)=LEFT(E26,1),TRUE,FALSE))</formula>
    </cfRule>
  </conditionalFormatting>
  <conditionalFormatting sqref="E28">
    <cfRule type="expression" dxfId="1164" priority="61">
      <formula>IF(E28="",FALSE,IF(OR(LEFT(E28,LEN(E28)-1)=LEFT(E27,LEN(E27)-1),LEFT(E28,LEN(E28)-1)=LEFT(E26,LEN(E26)-1)),TRUE,FALSE))</formula>
    </cfRule>
  </conditionalFormatting>
  <conditionalFormatting sqref="G30">
    <cfRule type="expression" dxfId="1163" priority="60">
      <formula>IF(SUM(G29:G30)&gt;3.7,TRUE,FALSE)</formula>
    </cfRule>
  </conditionalFormatting>
  <conditionalFormatting sqref="G29">
    <cfRule type="expression" dxfId="1162" priority="59">
      <formula>IF(SUM(G29:G30)&gt;3.7,TRUE,FALSE)</formula>
    </cfRule>
  </conditionalFormatting>
  <conditionalFormatting sqref="E30">
    <cfRule type="expression" dxfId="1161" priority="58">
      <formula>IF(E30="",FALSE,IF(LEFT(E30,1)=LEFT(E29,1),TRUE,FALSE))</formula>
    </cfRule>
  </conditionalFormatting>
  <conditionalFormatting sqref="E31">
    <cfRule type="expression" dxfId="1160" priority="57">
      <formula>IF(E31="",FALSE,IF(OR(LEFT(E31,LEN(E31)-1)=LEFT(E30,LEN(E30)-1),LEFT(E31,LEN(E31)-1)=LEFT(E29,LEN(E29)-1)),TRUE,FALSE))</formula>
    </cfRule>
  </conditionalFormatting>
  <conditionalFormatting sqref="G33">
    <cfRule type="expression" dxfId="1159" priority="56">
      <formula>IF(SUM(G32:G33)&gt;3.7,TRUE,FALSE)</formula>
    </cfRule>
  </conditionalFormatting>
  <conditionalFormatting sqref="G32">
    <cfRule type="expression" dxfId="1158" priority="55">
      <formula>IF(SUM(G32:G33)&gt;3.7,TRUE,FALSE)</formula>
    </cfRule>
  </conditionalFormatting>
  <conditionalFormatting sqref="E33">
    <cfRule type="expression" dxfId="1157" priority="54">
      <formula>IF(E33="",FALSE,IF(LEFT(E33,1)=LEFT(E32,1),TRUE,FALSE))</formula>
    </cfRule>
  </conditionalFormatting>
  <conditionalFormatting sqref="E34">
    <cfRule type="expression" dxfId="1156" priority="53">
      <formula>IF(E34="",FALSE,IF(OR(LEFT(E34,LEN(E34)-1)=LEFT(E33,LEN(E33)-1),LEFT(E34,LEN(E34)-1)=LEFT(E32,LEN(E32)-1)),TRUE,FALSE))</formula>
    </cfRule>
  </conditionalFormatting>
  <conditionalFormatting sqref="G36">
    <cfRule type="expression" dxfId="1155" priority="52">
      <formula>IF(SUM(G35:G36)&gt;3.7,TRUE,FALSE)</formula>
    </cfRule>
  </conditionalFormatting>
  <conditionalFormatting sqref="G35">
    <cfRule type="expression" dxfId="1154" priority="51">
      <formula>IF(SUM(G35:G36)&gt;3.7,TRUE,FALSE)</formula>
    </cfRule>
  </conditionalFormatting>
  <conditionalFormatting sqref="E36">
    <cfRule type="expression" dxfId="1153" priority="50">
      <formula>IF(E36="",FALSE,IF(LEFT(E36,1)=LEFT(E35,1),TRUE,FALSE))</formula>
    </cfRule>
  </conditionalFormatting>
  <conditionalFormatting sqref="E37">
    <cfRule type="expression" dxfId="1152" priority="49">
      <formula>IF(E37="",FALSE,IF(OR(LEFT(E37,LEN(E37)-1)=LEFT(E36,LEN(E36)-1),LEFT(E37,LEN(E37)-1)=LEFT(E35,LEN(E35)-1)),TRUE,FALSE))</formula>
    </cfRule>
  </conditionalFormatting>
  <conditionalFormatting sqref="G39">
    <cfRule type="expression" dxfId="1151" priority="48">
      <formula>IF(SUM(G38:G39)&gt;3.7,TRUE,FALSE)</formula>
    </cfRule>
  </conditionalFormatting>
  <conditionalFormatting sqref="G38">
    <cfRule type="expression" dxfId="1150" priority="47">
      <formula>IF(SUM(G38:G39)&gt;3.7,TRUE,FALSE)</formula>
    </cfRule>
  </conditionalFormatting>
  <conditionalFormatting sqref="E39">
    <cfRule type="expression" dxfId="1149" priority="46">
      <formula>IF(E39="",FALSE,IF(LEFT(E39,1)=LEFT(E38,1),TRUE,FALSE))</formula>
    </cfRule>
  </conditionalFormatting>
  <conditionalFormatting sqref="E40">
    <cfRule type="expression" dxfId="1148" priority="45">
      <formula>IF(E40="",FALSE,IF(OR(LEFT(E40,LEN(E40)-1)=LEFT(E39,LEN(E39)-1),LEFT(E40,LEN(E40)-1)=LEFT(E38,LEN(E38)-1)),TRUE,FALSE))</formula>
    </cfRule>
  </conditionalFormatting>
  <conditionalFormatting sqref="G42">
    <cfRule type="expression" dxfId="1147" priority="44">
      <formula>IF(SUM(G41:G42)&gt;3.7,TRUE,FALSE)</formula>
    </cfRule>
  </conditionalFormatting>
  <conditionalFormatting sqref="G41">
    <cfRule type="expression" dxfId="1146" priority="43">
      <formula>IF(SUM(G41:G42)&gt;3.7,TRUE,FALSE)</formula>
    </cfRule>
  </conditionalFormatting>
  <conditionalFormatting sqref="E42">
    <cfRule type="expression" dxfId="1145" priority="42">
      <formula>IF(E42="",FALSE,IF(LEFT(E42,1)=LEFT(E41,1),TRUE,FALSE))</formula>
    </cfRule>
  </conditionalFormatting>
  <conditionalFormatting sqref="E43">
    <cfRule type="expression" dxfId="1144" priority="41">
      <formula>IF(E43="",FALSE,IF(OR(LEFT(E43,LEN(E43)-1)=LEFT(E42,LEN(E42)-1),LEFT(E43,LEN(E43)-1)=LEFT(E41,LEN(E41)-1)),TRUE,FALSE))</formula>
    </cfRule>
  </conditionalFormatting>
  <conditionalFormatting sqref="G45">
    <cfRule type="expression" dxfId="1143" priority="40">
      <formula>IF(SUM(G44:G45)&gt;3.7,TRUE,FALSE)</formula>
    </cfRule>
  </conditionalFormatting>
  <conditionalFormatting sqref="G44">
    <cfRule type="expression" dxfId="1142" priority="39">
      <formula>IF(SUM(G44:G45)&gt;3.7,TRUE,FALSE)</formula>
    </cfRule>
  </conditionalFormatting>
  <conditionalFormatting sqref="E45">
    <cfRule type="expression" dxfId="1141" priority="38">
      <formula>IF(E45="",FALSE,IF(LEFT(E45,1)=LEFT(E44,1),TRUE,FALSE))</formula>
    </cfRule>
  </conditionalFormatting>
  <conditionalFormatting sqref="E46">
    <cfRule type="expression" dxfId="1140" priority="37">
      <formula>IF(E46="",FALSE,IF(OR(LEFT(E46,LEN(E46)-1)=LEFT(E45,LEN(E45)-1),LEFT(E46,LEN(E46)-1)=LEFT(E44,LEN(E44)-1)),TRUE,FALSE))</formula>
    </cfRule>
  </conditionalFormatting>
  <conditionalFormatting sqref="G48">
    <cfRule type="expression" dxfId="1139" priority="36">
      <formula>IF(SUM(G47:G48)&gt;3.7,TRUE,FALSE)</formula>
    </cfRule>
  </conditionalFormatting>
  <conditionalFormatting sqref="G47">
    <cfRule type="expression" dxfId="1138" priority="35">
      <formula>IF(SUM(G47:G48)&gt;3.7,TRUE,FALSE)</formula>
    </cfRule>
  </conditionalFormatting>
  <conditionalFormatting sqref="E48">
    <cfRule type="expression" dxfId="1137" priority="34">
      <formula>IF(E48="",FALSE,IF(LEFT(E48,1)=LEFT(E47,1),TRUE,FALSE))</formula>
    </cfRule>
  </conditionalFormatting>
  <conditionalFormatting sqref="E49">
    <cfRule type="expression" dxfId="1136" priority="33">
      <formula>IF(E49="",FALSE,IF(OR(LEFT(E49,LEN(E49)-1)=LEFT(E48,LEN(E48)-1),LEFT(E49,LEN(E49)-1)=LEFT(E47,LEN(E47)-1)),TRUE,FALSE))</formula>
    </cfRule>
  </conditionalFormatting>
  <conditionalFormatting sqref="G51">
    <cfRule type="expression" dxfId="1135" priority="32">
      <formula>IF(SUM(G50:G51)&gt;3.7,TRUE,FALSE)</formula>
    </cfRule>
  </conditionalFormatting>
  <conditionalFormatting sqref="G50">
    <cfRule type="expression" dxfId="1134" priority="31">
      <formula>IF(SUM(G50:G51)&gt;3.7,TRUE,FALSE)</formula>
    </cfRule>
  </conditionalFormatting>
  <conditionalFormatting sqref="E51">
    <cfRule type="expression" dxfId="1133" priority="30">
      <formula>IF(E51="",FALSE,IF(LEFT(E51,1)=LEFT(E50,1),TRUE,FALSE))</formula>
    </cfRule>
  </conditionalFormatting>
  <conditionalFormatting sqref="E52">
    <cfRule type="expression" dxfId="1132" priority="29">
      <formula>IF(E52="",FALSE,IF(OR(LEFT(E52,LEN(E52)-1)=LEFT(E51,LEN(E51)-1),LEFT(E52,LEN(E52)-1)=LEFT(E50,LEN(E50)-1)),TRUE,FALSE))</formula>
    </cfRule>
  </conditionalFormatting>
  <conditionalFormatting sqref="G54">
    <cfRule type="expression" dxfId="1131" priority="28">
      <formula>IF(SUM(G53:G54)&gt;3.7,TRUE,FALSE)</formula>
    </cfRule>
  </conditionalFormatting>
  <conditionalFormatting sqref="G53">
    <cfRule type="expression" dxfId="1130" priority="27">
      <formula>IF(SUM(G53:G54)&gt;3.7,TRUE,FALSE)</formula>
    </cfRule>
  </conditionalFormatting>
  <conditionalFormatting sqref="E54">
    <cfRule type="expression" dxfId="1129" priority="26">
      <formula>IF(E54="",FALSE,IF(LEFT(E54,1)=LEFT(E53,1),TRUE,FALSE))</formula>
    </cfRule>
  </conditionalFormatting>
  <conditionalFormatting sqref="E55">
    <cfRule type="expression" dxfId="1128" priority="25">
      <formula>IF(E55="",FALSE,IF(OR(LEFT(E55,LEN(E55)-1)=LEFT(E54,LEN(E54)-1),LEFT(E55,LEN(E55)-1)=LEFT(E53,LEN(E53)-1)),TRUE,FALSE))</formula>
    </cfRule>
  </conditionalFormatting>
  <conditionalFormatting sqref="G57">
    <cfRule type="expression" dxfId="1127" priority="24">
      <formula>IF(SUM(G56:G57)&gt;3.7,TRUE,FALSE)</formula>
    </cfRule>
  </conditionalFormatting>
  <conditionalFormatting sqref="G56">
    <cfRule type="expression" dxfId="1126" priority="23">
      <formula>IF(SUM(G56:G57)&gt;3.7,TRUE,FALSE)</formula>
    </cfRule>
  </conditionalFormatting>
  <conditionalFormatting sqref="E57">
    <cfRule type="expression" dxfId="1125" priority="22">
      <formula>IF(E57="",FALSE,IF(LEFT(E57,1)=LEFT(E56,1),TRUE,FALSE))</formula>
    </cfRule>
  </conditionalFormatting>
  <conditionalFormatting sqref="E58">
    <cfRule type="expression" dxfId="1124" priority="21">
      <formula>IF(E58="",FALSE,IF(OR(LEFT(E58,LEN(E58)-1)=LEFT(E57,LEN(E57)-1),LEFT(E58,LEN(E58)-1)=LEFT(E56,LEN(E56)-1)),TRUE,FALSE))</formula>
    </cfRule>
  </conditionalFormatting>
  <conditionalFormatting sqref="G60">
    <cfRule type="expression" dxfId="1123" priority="20">
      <formula>IF(SUM(G59:G60)&gt;3.7,TRUE,FALSE)</formula>
    </cfRule>
  </conditionalFormatting>
  <conditionalFormatting sqref="G59">
    <cfRule type="expression" dxfId="1122" priority="19">
      <formula>IF(SUM(G59:G60)&gt;3.7,TRUE,FALSE)</formula>
    </cfRule>
  </conditionalFormatting>
  <conditionalFormatting sqref="E60">
    <cfRule type="expression" dxfId="1121" priority="18">
      <formula>IF(E60="",FALSE,IF(LEFT(E60,1)=LEFT(E59,1),TRUE,FALSE))</formula>
    </cfRule>
  </conditionalFormatting>
  <conditionalFormatting sqref="E61">
    <cfRule type="expression" dxfId="1120" priority="17">
      <formula>IF(E61="",FALSE,IF(OR(LEFT(E61,LEN(E61)-1)=LEFT(E60,LEN(E60)-1),LEFT(E61,LEN(E61)-1)=LEFT(E59,LEN(E59)-1)),TRUE,FALSE))</formula>
    </cfRule>
  </conditionalFormatting>
  <conditionalFormatting sqref="G63">
    <cfRule type="expression" dxfId="1119" priority="16">
      <formula>IF(SUM(G62:G63)&gt;3.7,TRUE,FALSE)</formula>
    </cfRule>
  </conditionalFormatting>
  <conditionalFormatting sqref="G62">
    <cfRule type="expression" dxfId="1118" priority="15">
      <formula>IF(SUM(G62:G63)&gt;3.7,TRUE,FALSE)</formula>
    </cfRule>
  </conditionalFormatting>
  <conditionalFormatting sqref="E63">
    <cfRule type="expression" dxfId="1117" priority="14">
      <formula>IF(E63="",FALSE,IF(LEFT(E63,1)=LEFT(E62,1),TRUE,FALSE))</formula>
    </cfRule>
  </conditionalFormatting>
  <conditionalFormatting sqref="E64">
    <cfRule type="expression" dxfId="1116" priority="13">
      <formula>IF(E64="",FALSE,IF(OR(LEFT(E64,LEN(E64)-1)=LEFT(E63,LEN(E63)-1),LEFT(E64,LEN(E64)-1)=LEFT(E62,LEN(E62)-1)),TRUE,FALSE))</formula>
    </cfRule>
  </conditionalFormatting>
  <conditionalFormatting sqref="G66">
    <cfRule type="expression" dxfId="1115" priority="12">
      <formula>IF(SUM(G65:G66)&gt;3.7,TRUE,FALSE)</formula>
    </cfRule>
  </conditionalFormatting>
  <conditionalFormatting sqref="G65">
    <cfRule type="expression" dxfId="1114" priority="11">
      <formula>IF(SUM(G65:G66)&gt;3.7,TRUE,FALSE)</formula>
    </cfRule>
  </conditionalFormatting>
  <conditionalFormatting sqref="E66">
    <cfRule type="expression" dxfId="1113" priority="10">
      <formula>IF(E66="",FALSE,IF(LEFT(E66,1)=LEFT(E65,1),TRUE,FALSE))</formula>
    </cfRule>
  </conditionalFormatting>
  <conditionalFormatting sqref="E67">
    <cfRule type="expression" dxfId="1112" priority="9">
      <formula>IF(E67="",FALSE,IF(OR(LEFT(E67,LEN(E67)-1)=LEFT(E66,LEN(E66)-1),LEFT(E67,LEN(E67)-1)=LEFT(E65,LEN(E65)-1)),TRUE,FALSE))</formula>
    </cfRule>
  </conditionalFormatting>
  <conditionalFormatting sqref="G69">
    <cfRule type="expression" dxfId="1111" priority="8">
      <formula>IF(SUM(G68:G69)&gt;3.7,TRUE,FALSE)</formula>
    </cfRule>
  </conditionalFormatting>
  <conditionalFormatting sqref="G68">
    <cfRule type="expression" dxfId="1110" priority="7">
      <formula>IF(SUM(G68:G69)&gt;3.7,TRUE,FALSE)</formula>
    </cfRule>
  </conditionalFormatting>
  <conditionalFormatting sqref="E69">
    <cfRule type="expression" dxfId="1109" priority="6">
      <formula>IF(E69="",FALSE,IF(LEFT(E69,1)=LEFT(E68,1),TRUE,FALSE))</formula>
    </cfRule>
  </conditionalFormatting>
  <conditionalFormatting sqref="E70">
    <cfRule type="expression" dxfId="1108" priority="5">
      <formula>IF(E70="",FALSE,IF(OR(LEFT(E70,LEN(E70)-1)=LEFT(E69,LEN(E69)-1),LEFT(E70,LEN(E70)-1)=LEFT(E68,LEN(E68)-1)),TRUE,FALSE))</formula>
    </cfRule>
  </conditionalFormatting>
  <conditionalFormatting sqref="G72">
    <cfRule type="expression" dxfId="1107" priority="4">
      <formula>IF(SUM(G71:G72)&gt;3.7,TRUE,FALSE)</formula>
    </cfRule>
  </conditionalFormatting>
  <conditionalFormatting sqref="G71">
    <cfRule type="expression" dxfId="1106" priority="3">
      <formula>IF(SUM(G71:G72)&gt;3.7,TRUE,FALSE)</formula>
    </cfRule>
  </conditionalFormatting>
  <conditionalFormatting sqref="E72">
    <cfRule type="expression" dxfId="1105" priority="2">
      <formula>IF(E72="",FALSE,IF(LEFT(E72,1)=LEFT(E71,1),TRUE,FALSE))</formula>
    </cfRule>
  </conditionalFormatting>
  <conditionalFormatting sqref="E73">
    <cfRule type="expression" dxfId="1104" priority="1">
      <formula>IF(E73="",FALSE,IF(OR(LEFT(E73,LEN(E73)-1)=LEFT(E72,LEN(E72)-1),LEFT(E73,LEN(E73)-1)=LEFT(E71,LEN(E71)-1)),TRUE,FALSE))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07A2-32A7-443C-9BEB-E4CB535B8CA1}">
  <dimension ref="A1:T99"/>
  <sheetViews>
    <sheetView workbookViewId="0">
      <pane ySplit="1" topLeftCell="A2" activePane="bottomLeft" state="frozen"/>
      <selection pane="bottomLeft" activeCell="B2" sqref="B2:B4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O4+0.000001</f>
        <v>9.9999999999999995E-7</v>
      </c>
      <c r="S2" s="13">
        <f>B2</f>
        <v>0</v>
      </c>
      <c r="T2" s="13">
        <f>C2</f>
        <v>0</v>
      </c>
    </row>
    <row r="3" spans="1:20" ht="15.75" thickBot="1" x14ac:dyDescent="0.3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3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O7+0.000002</f>
        <v>1.9999999999999999E-6</v>
      </c>
      <c r="S3" s="13">
        <f>B5</f>
        <v>0</v>
      </c>
      <c r="T3" s="13">
        <f>C5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5">
        <f>IF(N4="",0,N4+O3)</f>
        <v>0</v>
      </c>
      <c r="R4" s="13">
        <f>O10+0.000003</f>
        <v>3.0000000000000001E-6</v>
      </c>
      <c r="S4" s="13">
        <f>B8</f>
        <v>0</v>
      </c>
      <c r="T4" s="13">
        <f>C8</f>
        <v>0</v>
      </c>
    </row>
    <row r="5" spans="1:20" x14ac:dyDescent="0.25">
      <c r="A5" s="73">
        <v>2</v>
      </c>
      <c r="B5" s="74"/>
      <c r="C5" s="75"/>
      <c r="D5" s="35">
        <v>1</v>
      </c>
      <c r="E5" s="36"/>
      <c r="F5" s="37" t="str">
        <f>IF($E5="","",IF(ISNA(VLOOKUP($E5,DD!$A$2:$C$150,2,0)),"NO SUCH DIVE",VLOOKUP($E5,DD!$A$2:$C$150,2,0)))</f>
        <v/>
      </c>
      <c r="G5" s="35" t="str">
        <f>IF($E5="","",IF(ISNA(VLOOKUP($E5,DD!$A$2:$C$150,3,0)),"",VLOOKUP($E5,DD!$A$2:$C$150,3,0)))</f>
        <v/>
      </c>
      <c r="H5" s="38"/>
      <c r="I5" s="38"/>
      <c r="J5" s="38"/>
      <c r="K5" s="38"/>
      <c r="L5" s="38"/>
      <c r="M5" s="36"/>
      <c r="N5" s="37" t="str">
        <f t="shared" si="0"/>
        <v/>
      </c>
      <c r="O5" s="37" t="str">
        <f>IF(N5="","",N5)</f>
        <v/>
      </c>
      <c r="R5" s="13">
        <f>O13+0.000004</f>
        <v>3.9999999999999998E-6</v>
      </c>
      <c r="S5" s="13">
        <f>B11</f>
        <v>0</v>
      </c>
      <c r="T5" s="13">
        <f>C11</f>
        <v>0</v>
      </c>
    </row>
    <row r="6" spans="1:20" ht="15.75" thickBot="1" x14ac:dyDescent="0.3">
      <c r="A6" s="73"/>
      <c r="B6" s="74"/>
      <c r="C6" s="75"/>
      <c r="D6" s="35">
        <v>2</v>
      </c>
      <c r="E6" s="36"/>
      <c r="F6" s="37" t="str">
        <f>IF($E6="","",IF(ISNA(VLOOKUP($E6,DD!$A$2:$C$150,2,0)),"NO SUCH DIVE",VLOOKUP($E6,DD!$A$2:$C$150,2,0)))</f>
        <v/>
      </c>
      <c r="G6" s="35" t="str">
        <f>IF($E6="","",IF(ISNA(VLOOKUP($E6,DD!$A$2:$C$150,3,0)),"",VLOOKUP($E6,DD!$A$2:$C$150,3,0)))</f>
        <v/>
      </c>
      <c r="H6" s="38"/>
      <c r="I6" s="38"/>
      <c r="J6" s="38"/>
      <c r="K6" s="38"/>
      <c r="L6" s="38"/>
      <c r="M6" s="36"/>
      <c r="N6" s="37" t="str">
        <f t="shared" si="0"/>
        <v/>
      </c>
      <c r="O6" s="37" t="str">
        <f>IF(N6="","",N6+O5)</f>
        <v/>
      </c>
      <c r="R6" s="13">
        <f>O16+0.000005</f>
        <v>5.0000000000000004E-6</v>
      </c>
      <c r="S6" s="13">
        <f>B14</f>
        <v>0</v>
      </c>
      <c r="T6" s="13">
        <f>C14</f>
        <v>0</v>
      </c>
    </row>
    <row r="7" spans="1:20" ht="15.75" thickBot="1" x14ac:dyDescent="0.3">
      <c r="A7" s="73"/>
      <c r="B7" s="74"/>
      <c r="C7" s="75"/>
      <c r="D7" s="35">
        <v>3</v>
      </c>
      <c r="E7" s="36"/>
      <c r="F7" s="37" t="str">
        <f>IF($E7="","",IF(ISNA(VLOOKUP($E7,DD!$A$2:$C$150,2,0)),"NO SUCH DIVE",VLOOKUP($E7,DD!$A$2:$C$150,2,0)))</f>
        <v/>
      </c>
      <c r="G7" s="35" t="str">
        <f>IF($E7="","",IF(ISNA(VLOOKUP($E7,DD!$A$2:$C$150,3,0)),"",VLOOKUP($E7,DD!$A$2:$C$150,3,0)))</f>
        <v/>
      </c>
      <c r="H7" s="38"/>
      <c r="I7" s="38"/>
      <c r="J7" s="38"/>
      <c r="K7" s="38"/>
      <c r="L7" s="38"/>
      <c r="M7" s="36"/>
      <c r="N7" s="37" t="str">
        <f t="shared" si="0"/>
        <v/>
      </c>
      <c r="O7" s="39">
        <f>IF(N7="",0,N7+O6)</f>
        <v>0</v>
      </c>
      <c r="R7" s="13">
        <f>O19+0.000006</f>
        <v>6.0000000000000002E-6</v>
      </c>
      <c r="S7" s="13">
        <f>B17</f>
        <v>0</v>
      </c>
      <c r="T7" s="13">
        <f>C17</f>
        <v>0</v>
      </c>
    </row>
    <row r="8" spans="1:20" x14ac:dyDescent="0.25">
      <c r="A8" s="71">
        <v>3</v>
      </c>
      <c r="B8" s="67"/>
      <c r="C8" s="68"/>
      <c r="D8" s="14">
        <v>1</v>
      </c>
      <c r="E8" s="8"/>
      <c r="F8" s="12" t="str">
        <f>IF($E8="","",IF(ISNA(VLOOKUP($E8,DD!$A$2:$C$150,2,0)),"NO SUCH DIVE",VLOOKUP($E8,DD!$A$2:$C$150,2,0)))</f>
        <v/>
      </c>
      <c r="G8" s="14" t="str">
        <f>IF($E8="","",IF(ISNA(VLOOKUP($E8,DD!$A$2:$C$150,3,0)),"",VLOOKUP($E8,DD!$A$2:$C$150,3,0)))</f>
        <v/>
      </c>
      <c r="H8" s="11"/>
      <c r="I8" s="11"/>
      <c r="J8" s="11"/>
      <c r="K8" s="11"/>
      <c r="L8" s="11"/>
      <c r="M8" s="8"/>
      <c r="N8" s="12" t="str">
        <f t="shared" si="0"/>
        <v/>
      </c>
      <c r="O8" s="12" t="str">
        <f>IF(N8="","",N8)</f>
        <v/>
      </c>
      <c r="R8" s="13">
        <f>O22+0.000007</f>
        <v>6.9999999999999999E-6</v>
      </c>
      <c r="S8" s="13">
        <f>B20</f>
        <v>0</v>
      </c>
      <c r="T8" s="13">
        <f>C20</f>
        <v>0</v>
      </c>
    </row>
    <row r="9" spans="1:20" ht="15.75" thickBot="1" x14ac:dyDescent="0.3">
      <c r="A9" s="71"/>
      <c r="B9" s="67"/>
      <c r="C9" s="68"/>
      <c r="D9" s="14">
        <v>2</v>
      </c>
      <c r="E9" s="8"/>
      <c r="F9" s="12" t="str">
        <f>IF($E9="","",IF(ISNA(VLOOKUP($E9,DD!$A$2:$C$150,2,0)),"NO SUCH DIVE",VLOOKUP($E9,DD!$A$2:$C$150,2,0)))</f>
        <v/>
      </c>
      <c r="G9" s="14" t="str">
        <f>IF($E9="","",IF(ISNA(VLOOKUP($E9,DD!$A$2:$C$150,3,0)),"",VLOOKUP($E9,DD!$A$2:$C$150,3,0)))</f>
        <v/>
      </c>
      <c r="H9" s="11"/>
      <c r="I9" s="11"/>
      <c r="J9" s="11"/>
      <c r="K9" s="11"/>
      <c r="L9" s="11"/>
      <c r="M9" s="8"/>
      <c r="N9" s="12" t="str">
        <f t="shared" si="0"/>
        <v/>
      </c>
      <c r="O9" s="12" t="str">
        <f>IF(N9="","",N9+O8)</f>
        <v/>
      </c>
      <c r="R9" s="13">
        <f>O25+0.000008</f>
        <v>7.9999999999999996E-6</v>
      </c>
      <c r="S9" s="13">
        <f>B23</f>
        <v>0</v>
      </c>
      <c r="T9" s="13">
        <f>C23</f>
        <v>0</v>
      </c>
    </row>
    <row r="10" spans="1:20" ht="15.75" thickBot="1" x14ac:dyDescent="0.3">
      <c r="A10" s="71"/>
      <c r="B10" s="67"/>
      <c r="C10" s="68"/>
      <c r="D10" s="14">
        <v>3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5">
        <f>IF(N10="",0,N10+O9)</f>
        <v>0</v>
      </c>
      <c r="R10" s="13">
        <f>O28+0.000009</f>
        <v>9.0000000000000002E-6</v>
      </c>
      <c r="S10" s="13">
        <f>B26</f>
        <v>0</v>
      </c>
      <c r="T10" s="13">
        <f>C26</f>
        <v>0</v>
      </c>
    </row>
    <row r="11" spans="1:20" x14ac:dyDescent="0.25">
      <c r="A11" s="73">
        <v>4</v>
      </c>
      <c r="B11" s="74"/>
      <c r="C11" s="75"/>
      <c r="D11" s="35">
        <v>1</v>
      </c>
      <c r="E11" s="36"/>
      <c r="F11" s="37" t="str">
        <f>IF($E11="","",IF(ISNA(VLOOKUP($E11,DD!$A$2:$C$150,2,0)),"NO SUCH DIVE",VLOOKUP($E11,DD!$A$2:$C$150,2,0)))</f>
        <v/>
      </c>
      <c r="G11" s="35" t="str">
        <f>IF($E11="","",IF(ISNA(VLOOKUP($E11,DD!$A$2:$C$150,3,0)),"",VLOOKUP($E11,DD!$A$2:$C$150,3,0)))</f>
        <v/>
      </c>
      <c r="H11" s="38"/>
      <c r="I11" s="38"/>
      <c r="J11" s="38"/>
      <c r="K11" s="38"/>
      <c r="L11" s="38"/>
      <c r="M11" s="36"/>
      <c r="N11" s="37" t="str">
        <f t="shared" si="0"/>
        <v/>
      </c>
      <c r="O11" s="37" t="str">
        <f>IF(N11="","",N11)</f>
        <v/>
      </c>
      <c r="R11" s="13">
        <f>O31+0.00001</f>
        <v>1.0000000000000001E-5</v>
      </c>
      <c r="S11" s="13">
        <f>B29</f>
        <v>0</v>
      </c>
      <c r="T11" s="13">
        <f>C29</f>
        <v>0</v>
      </c>
    </row>
    <row r="12" spans="1:20" ht="15.75" thickBot="1" x14ac:dyDescent="0.3">
      <c r="A12" s="73"/>
      <c r="B12" s="74"/>
      <c r="C12" s="75"/>
      <c r="D12" s="35">
        <v>2</v>
      </c>
      <c r="E12" s="36"/>
      <c r="F12" s="37" t="str">
        <f>IF($E12="","",IF(ISNA(VLOOKUP($E12,DD!$A$2:$C$150,2,0)),"NO SUCH DIVE",VLOOKUP($E12,DD!$A$2:$C$150,2,0)))</f>
        <v/>
      </c>
      <c r="G12" s="35" t="str">
        <f>IF($E12="","",IF(ISNA(VLOOKUP($E12,DD!$A$2:$C$150,3,0)),"",VLOOKUP($E12,DD!$A$2:$C$150,3,0)))</f>
        <v/>
      </c>
      <c r="H12" s="38"/>
      <c r="I12" s="38"/>
      <c r="J12" s="38"/>
      <c r="K12" s="38"/>
      <c r="L12" s="38"/>
      <c r="M12" s="36"/>
      <c r="N12" s="37" t="str">
        <f t="shared" si="0"/>
        <v/>
      </c>
      <c r="O12" s="37" t="str">
        <f>IF(N12="","",N12+O11)</f>
        <v/>
      </c>
      <c r="R12" s="13">
        <f>O34+0.000011</f>
        <v>1.1E-5</v>
      </c>
      <c r="S12" s="13">
        <f>B32</f>
        <v>0</v>
      </c>
      <c r="T12" s="13">
        <f>C32</f>
        <v>0</v>
      </c>
    </row>
    <row r="13" spans="1:20" ht="15.75" thickBot="1" x14ac:dyDescent="0.3">
      <c r="A13" s="73"/>
      <c r="B13" s="74"/>
      <c r="C13" s="75"/>
      <c r="D13" s="35">
        <v>3</v>
      </c>
      <c r="E13" s="36"/>
      <c r="F13" s="37" t="str">
        <f>IF($E13="","",IF(ISNA(VLOOKUP($E13,DD!$A$2:$C$150,2,0)),"NO SUCH DIVE",VLOOKUP($E13,DD!$A$2:$C$150,2,0)))</f>
        <v/>
      </c>
      <c r="G13" s="35" t="str">
        <f>IF($E13="","",IF(ISNA(VLOOKUP($E13,DD!$A$2:$C$150,3,0)),"",VLOOKUP($E13,DD!$A$2:$C$150,3,0)))</f>
        <v/>
      </c>
      <c r="H13" s="38"/>
      <c r="I13" s="38"/>
      <c r="J13" s="38"/>
      <c r="K13" s="38"/>
      <c r="L13" s="38"/>
      <c r="M13" s="36"/>
      <c r="N13" s="37" t="str">
        <f t="shared" si="0"/>
        <v/>
      </c>
      <c r="O13" s="39">
        <f>IF(N13="",0,N13+O12)</f>
        <v>0</v>
      </c>
      <c r="R13" s="13">
        <f>O37+0.000012</f>
        <v>1.2E-5</v>
      </c>
      <c r="S13" s="13">
        <f>B35</f>
        <v>0</v>
      </c>
      <c r="T13" s="13">
        <f>C35</f>
        <v>0</v>
      </c>
    </row>
    <row r="14" spans="1:20" x14ac:dyDescent="0.25">
      <c r="A14" s="71">
        <v>5</v>
      </c>
      <c r="B14" s="67"/>
      <c r="C14" s="68"/>
      <c r="D14" s="14">
        <v>1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ref="N14:N73" si="1">IF(G14="","",IF(COUNT(H14:L14)=3,IF(M14&lt;&gt;"",(SUM(H14:J14)-6)*G14,SUM(H14:J14)*G14),IF(M14&lt;&gt;"",(SUM(H14:L14)-MAX(H14:L14)-MIN(H14:L14)-6)*G14,(SUM(H14:L14)-MAX(H14:L14)-MIN(H14:L14))*G14)))</f>
        <v/>
      </c>
      <c r="O14" s="12" t="str">
        <f t="shared" ref="O14" si="2">IF(N14="","",N14)</f>
        <v/>
      </c>
      <c r="R14" s="13">
        <f>O40+0.000013</f>
        <v>1.2999999999999999E-5</v>
      </c>
      <c r="S14" s="13">
        <f>B38</f>
        <v>0</v>
      </c>
      <c r="T14" s="13">
        <f>C38</f>
        <v>0</v>
      </c>
    </row>
    <row r="15" spans="1:20" ht="15.75" thickBot="1" x14ac:dyDescent="0.3">
      <c r="A15" s="71"/>
      <c r="B15" s="67"/>
      <c r="C15" s="68"/>
      <c r="D15" s="14">
        <v>2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si="1"/>
        <v/>
      </c>
      <c r="O15" s="12" t="str">
        <f t="shared" ref="O15" si="3">IF(N15="","",N15+O14)</f>
        <v/>
      </c>
      <c r="R15" s="13">
        <f>O43+0.000014</f>
        <v>1.4E-5</v>
      </c>
      <c r="S15" s="13">
        <f>B41</f>
        <v>0</v>
      </c>
      <c r="T15" s="13">
        <f>C41</f>
        <v>0</v>
      </c>
    </row>
    <row r="16" spans="1:20" ht="15.75" thickBot="1" x14ac:dyDescent="0.3">
      <c r="A16" s="71"/>
      <c r="B16" s="67"/>
      <c r="C16" s="68"/>
      <c r="D16" s="14">
        <v>3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1"/>
        <v/>
      </c>
      <c r="O16" s="15">
        <f>IF(N16="",0,N16+O15)</f>
        <v>0</v>
      </c>
      <c r="R16" s="13">
        <f>O46+0.000015</f>
        <v>1.5E-5</v>
      </c>
      <c r="S16" s="13">
        <f>B44</f>
        <v>0</v>
      </c>
      <c r="T16" s="13">
        <f>C44</f>
        <v>0</v>
      </c>
    </row>
    <row r="17" spans="1:20" x14ac:dyDescent="0.25">
      <c r="A17" s="73">
        <v>6</v>
      </c>
      <c r="B17" s="74"/>
      <c r="C17" s="75"/>
      <c r="D17" s="35">
        <v>1</v>
      </c>
      <c r="E17" s="36"/>
      <c r="F17" s="37" t="str">
        <f>IF($E17="","",IF(ISNA(VLOOKUP($E17,DD!$A$2:$C$150,2,0)),"NO SUCH DIVE",VLOOKUP($E17,DD!$A$2:$C$150,2,0)))</f>
        <v/>
      </c>
      <c r="G17" s="35" t="str">
        <f>IF($E17="","",IF(ISNA(VLOOKUP($E17,DD!$A$2:$C$150,3,0)),"",VLOOKUP($E17,DD!$A$2:$C$150,3,0)))</f>
        <v/>
      </c>
      <c r="H17" s="38"/>
      <c r="I17" s="38"/>
      <c r="J17" s="38"/>
      <c r="K17" s="38"/>
      <c r="L17" s="38"/>
      <c r="M17" s="36"/>
      <c r="N17" s="37" t="str">
        <f t="shared" si="1"/>
        <v/>
      </c>
      <c r="O17" s="37" t="str">
        <f t="shared" ref="O17" si="4">IF(N17="","",N17)</f>
        <v/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73"/>
      <c r="B18" s="74"/>
      <c r="C18" s="75"/>
      <c r="D18" s="35">
        <v>2</v>
      </c>
      <c r="E18" s="36"/>
      <c r="F18" s="37" t="str">
        <f>IF($E18="","",IF(ISNA(VLOOKUP($E18,DD!$A$2:$C$150,2,0)),"NO SUCH DIVE",VLOOKUP($E18,DD!$A$2:$C$150,2,0)))</f>
        <v/>
      </c>
      <c r="G18" s="35" t="str">
        <f>IF($E18="","",IF(ISNA(VLOOKUP($E18,DD!$A$2:$C$150,3,0)),"",VLOOKUP($E18,DD!$A$2:$C$150,3,0)))</f>
        <v/>
      </c>
      <c r="H18" s="38"/>
      <c r="I18" s="38"/>
      <c r="J18" s="38"/>
      <c r="K18" s="38"/>
      <c r="L18" s="38"/>
      <c r="M18" s="36"/>
      <c r="N18" s="37" t="str">
        <f t="shared" si="1"/>
        <v/>
      </c>
      <c r="O18" s="37" t="str">
        <f t="shared" ref="O18" si="5">IF(N18="","",N18+O17)</f>
        <v/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73"/>
      <c r="B19" s="74"/>
      <c r="C19" s="75"/>
      <c r="D19" s="35">
        <v>3</v>
      </c>
      <c r="E19" s="36"/>
      <c r="F19" s="37" t="str">
        <f>IF($E19="","",IF(ISNA(VLOOKUP($E19,DD!$A$2:$C$150,2,0)),"NO SUCH DIVE",VLOOKUP($E19,DD!$A$2:$C$150,2,0)))</f>
        <v/>
      </c>
      <c r="G19" s="35" t="str">
        <f>IF($E19="","",IF(ISNA(VLOOKUP($E19,DD!$A$2:$C$150,3,0)),"",VLOOKUP($E19,DD!$A$2:$C$150,3,0)))</f>
        <v/>
      </c>
      <c r="H19" s="38"/>
      <c r="I19" s="38"/>
      <c r="J19" s="38"/>
      <c r="K19" s="38"/>
      <c r="L19" s="38"/>
      <c r="M19" s="36"/>
      <c r="N19" s="37" t="str">
        <f t="shared" si="1"/>
        <v/>
      </c>
      <c r="O19" s="39">
        <f>IF(N19="",0,N19+O18)</f>
        <v>0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71">
        <v>7</v>
      </c>
      <c r="B20" s="67"/>
      <c r="C20" s="68"/>
      <c r="D20" s="14">
        <v>1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si="1"/>
        <v/>
      </c>
      <c r="O20" s="12" t="str">
        <f t="shared" ref="O20" si="6">IF(N20="","",N20)</f>
        <v/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71"/>
      <c r="B21" s="67"/>
      <c r="C21" s="68"/>
      <c r="D21" s="14">
        <v>2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2" t="str">
        <f t="shared" ref="O21" si="7">IF(N21="","",N21+O20)</f>
        <v/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71"/>
      <c r="B22" s="67"/>
      <c r="C22" s="68"/>
      <c r="D22" s="14">
        <v>3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si="1"/>
        <v/>
      </c>
      <c r="O22" s="15">
        <f>IF(N22="",0,N22+O21)</f>
        <v>0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73">
        <v>8</v>
      </c>
      <c r="B23" s="74"/>
      <c r="C23" s="75"/>
      <c r="D23" s="35">
        <v>1</v>
      </c>
      <c r="E23" s="36"/>
      <c r="F23" s="37" t="str">
        <f>IF($E23="","",IF(ISNA(VLOOKUP($E23,DD!$A$2:$C$150,2,0)),"NO SUCH DIVE",VLOOKUP($E23,DD!$A$2:$C$150,2,0)))</f>
        <v/>
      </c>
      <c r="G23" s="35" t="str">
        <f>IF($E23="","",IF(ISNA(VLOOKUP($E23,DD!$A$2:$C$150,3,0)),"",VLOOKUP($E23,DD!$A$2:$C$150,3,0)))</f>
        <v/>
      </c>
      <c r="H23" s="38"/>
      <c r="I23" s="38"/>
      <c r="J23" s="38"/>
      <c r="K23" s="38"/>
      <c r="L23" s="38"/>
      <c r="M23" s="36"/>
      <c r="N23" s="37" t="str">
        <f t="shared" si="1"/>
        <v/>
      </c>
      <c r="O23" s="37" t="str">
        <f t="shared" ref="O23" si="8">IF(N23="","",N23)</f>
        <v/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73"/>
      <c r="B24" s="74"/>
      <c r="C24" s="75"/>
      <c r="D24" s="35">
        <v>2</v>
      </c>
      <c r="E24" s="36"/>
      <c r="F24" s="37" t="str">
        <f>IF($E24="","",IF(ISNA(VLOOKUP($E24,DD!$A$2:$C$150,2,0)),"NO SUCH DIVE",VLOOKUP($E24,DD!$A$2:$C$150,2,0)))</f>
        <v/>
      </c>
      <c r="G24" s="35" t="str">
        <f>IF($E24="","",IF(ISNA(VLOOKUP($E24,DD!$A$2:$C$150,3,0)),"",VLOOKUP($E24,DD!$A$2:$C$150,3,0)))</f>
        <v/>
      </c>
      <c r="H24" s="38"/>
      <c r="I24" s="38"/>
      <c r="J24" s="38"/>
      <c r="K24" s="38"/>
      <c r="L24" s="38"/>
      <c r="M24" s="36"/>
      <c r="N24" s="37" t="str">
        <f t="shared" si="1"/>
        <v/>
      </c>
      <c r="O24" s="37" t="str">
        <f t="shared" ref="O24" si="9">IF(N24="","",N24+O23)</f>
        <v/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73"/>
      <c r="B25" s="74"/>
      <c r="C25" s="75"/>
      <c r="D25" s="35">
        <v>3</v>
      </c>
      <c r="E25" s="36"/>
      <c r="F25" s="37" t="str">
        <f>IF($E25="","",IF(ISNA(VLOOKUP($E25,DD!$A$2:$C$150,2,0)),"NO SUCH DIVE",VLOOKUP($E25,DD!$A$2:$C$150,2,0)))</f>
        <v/>
      </c>
      <c r="G25" s="35" t="str">
        <f>IF($E25="","",IF(ISNA(VLOOKUP($E25,DD!$A$2:$C$150,3,0)),"",VLOOKUP($E25,DD!$A$2:$C$150,3,0)))</f>
        <v/>
      </c>
      <c r="H25" s="38"/>
      <c r="I25" s="38"/>
      <c r="J25" s="38"/>
      <c r="K25" s="38"/>
      <c r="L25" s="38"/>
      <c r="M25" s="36"/>
      <c r="N25" s="37" t="str">
        <f t="shared" si="1"/>
        <v/>
      </c>
      <c r="O25" s="39">
        <f>IF(N25="",0,N25+O24)</f>
        <v>0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71">
        <v>9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:O35" si="10">IF(N26="","",N26)</f>
        <v/>
      </c>
      <c r="R26" s="13">
        <v>0</v>
      </c>
    </row>
    <row r="27" spans="1:20" ht="15.75" thickBot="1" x14ac:dyDescent="0.3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11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si="1"/>
        <v/>
      </c>
      <c r="O28" s="15">
        <f>IF(N28="",0,N28+O27)</f>
        <v>0</v>
      </c>
    </row>
    <row r="29" spans="1:20" x14ac:dyDescent="0.25">
      <c r="A29" s="73">
        <v>10</v>
      </c>
      <c r="B29" s="74"/>
      <c r="C29" s="75"/>
      <c r="D29" s="35">
        <v>1</v>
      </c>
      <c r="E29" s="36"/>
      <c r="F29" s="37" t="str">
        <f>IF($E29="","",IF(ISNA(VLOOKUP($E29,DD!$A$2:$C$150,2,0)),"NO SUCH DIVE",VLOOKUP($E29,DD!$A$2:$C$150,2,0)))</f>
        <v/>
      </c>
      <c r="G29" s="35" t="str">
        <f>IF($E29="","",IF(ISNA(VLOOKUP($E29,DD!$A$2:$C$150,3,0)),"",VLOOKUP($E29,DD!$A$2:$C$150,3,0)))</f>
        <v/>
      </c>
      <c r="H29" s="38"/>
      <c r="I29" s="38"/>
      <c r="J29" s="38"/>
      <c r="K29" s="38"/>
      <c r="L29" s="38"/>
      <c r="M29" s="36"/>
      <c r="N29" s="37" t="str">
        <f t="shared" si="1"/>
        <v/>
      </c>
      <c r="O29" s="37" t="str">
        <f t="shared" si="10"/>
        <v/>
      </c>
    </row>
    <row r="30" spans="1:20" ht="15.75" thickBot="1" x14ac:dyDescent="0.3">
      <c r="A30" s="73"/>
      <c r="B30" s="74"/>
      <c r="C30" s="75"/>
      <c r="D30" s="35">
        <v>2</v>
      </c>
      <c r="E30" s="36"/>
      <c r="F30" s="37" t="str">
        <f>IF($E30="","",IF(ISNA(VLOOKUP($E30,DD!$A$2:$C$150,2,0)),"NO SUCH DIVE",VLOOKUP($E30,DD!$A$2:$C$150,2,0)))</f>
        <v/>
      </c>
      <c r="G30" s="35" t="str">
        <f>IF($E30="","",IF(ISNA(VLOOKUP($E30,DD!$A$2:$C$150,3,0)),"",VLOOKUP($E30,DD!$A$2:$C$150,3,0)))</f>
        <v/>
      </c>
      <c r="H30" s="38"/>
      <c r="I30" s="38"/>
      <c r="J30" s="38"/>
      <c r="K30" s="38"/>
      <c r="L30" s="38"/>
      <c r="M30" s="36"/>
      <c r="N30" s="37" t="str">
        <f t="shared" si="1"/>
        <v/>
      </c>
      <c r="O30" s="37" t="str">
        <f t="shared" ref="O30" si="12">IF(N30="","",N30+O29)</f>
        <v/>
      </c>
    </row>
    <row r="31" spans="1:20" ht="15.75" thickBot="1" x14ac:dyDescent="0.3">
      <c r="A31" s="73"/>
      <c r="B31" s="74"/>
      <c r="C31" s="75"/>
      <c r="D31" s="35">
        <v>3</v>
      </c>
      <c r="E31" s="36"/>
      <c r="F31" s="37" t="str">
        <f>IF($E31="","",IF(ISNA(VLOOKUP($E31,DD!$A$2:$C$150,2,0)),"NO SUCH DIVE",VLOOKUP($E31,DD!$A$2:$C$150,2,0)))</f>
        <v/>
      </c>
      <c r="G31" s="35" t="str">
        <f>IF($E31="","",IF(ISNA(VLOOKUP($E31,DD!$A$2:$C$150,3,0)),"",VLOOKUP($E31,DD!$A$2:$C$150,3,0)))</f>
        <v/>
      </c>
      <c r="H31" s="38"/>
      <c r="I31" s="38"/>
      <c r="J31" s="38"/>
      <c r="K31" s="38"/>
      <c r="L31" s="38"/>
      <c r="M31" s="36"/>
      <c r="N31" s="37" t="str">
        <f t="shared" si="1"/>
        <v/>
      </c>
      <c r="O31" s="39">
        <f>IF(N31="",0,N31+O30)</f>
        <v>0</v>
      </c>
    </row>
    <row r="32" spans="1:20" x14ac:dyDescent="0.25">
      <c r="A32" s="71">
        <v>11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1"/>
        <v/>
      </c>
      <c r="O32" s="12" t="str">
        <f t="shared" si="10"/>
        <v/>
      </c>
    </row>
    <row r="33" spans="1:15" ht="15.75" thickBot="1" x14ac:dyDescent="0.3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1"/>
        <v/>
      </c>
      <c r="O33" s="12" t="str">
        <f t="shared" ref="O33" si="13">IF(N33="","",N33+O32)</f>
        <v/>
      </c>
    </row>
    <row r="34" spans="1:15" ht="15.75" thickBot="1" x14ac:dyDescent="0.3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5">
        <f>IF(N34="",0,N34+O33)</f>
        <v>0</v>
      </c>
    </row>
    <row r="35" spans="1:15" x14ac:dyDescent="0.25">
      <c r="A35" s="73">
        <v>12</v>
      </c>
      <c r="B35" s="74"/>
      <c r="C35" s="75"/>
      <c r="D35" s="35">
        <v>1</v>
      </c>
      <c r="E35" s="36"/>
      <c r="F35" s="37" t="str">
        <f>IF($E35="","",IF(ISNA(VLOOKUP($E35,DD!$A$2:$C$150,2,0)),"NO SUCH DIVE",VLOOKUP($E35,DD!$A$2:$C$150,2,0)))</f>
        <v/>
      </c>
      <c r="G35" s="35" t="str">
        <f>IF($E35="","",IF(ISNA(VLOOKUP($E35,DD!$A$2:$C$150,3,0)),"",VLOOKUP($E35,DD!$A$2:$C$150,3,0)))</f>
        <v/>
      </c>
      <c r="H35" s="38"/>
      <c r="I35" s="38"/>
      <c r="J35" s="38"/>
      <c r="K35" s="38"/>
      <c r="L35" s="38"/>
      <c r="M35" s="36"/>
      <c r="N35" s="37" t="str">
        <f t="shared" si="1"/>
        <v/>
      </c>
      <c r="O35" s="37" t="str">
        <f t="shared" si="10"/>
        <v/>
      </c>
    </row>
    <row r="36" spans="1:15" ht="15.75" thickBot="1" x14ac:dyDescent="0.3">
      <c r="A36" s="73"/>
      <c r="B36" s="74"/>
      <c r="C36" s="75"/>
      <c r="D36" s="35">
        <v>2</v>
      </c>
      <c r="E36" s="36"/>
      <c r="F36" s="37" t="str">
        <f>IF($E36="","",IF(ISNA(VLOOKUP($E36,DD!$A$2:$C$150,2,0)),"NO SUCH DIVE",VLOOKUP($E36,DD!$A$2:$C$150,2,0)))</f>
        <v/>
      </c>
      <c r="G36" s="35" t="str">
        <f>IF($E36="","",IF(ISNA(VLOOKUP($E36,DD!$A$2:$C$150,3,0)),"",VLOOKUP($E36,DD!$A$2:$C$150,3,0)))</f>
        <v/>
      </c>
      <c r="H36" s="38"/>
      <c r="I36" s="38"/>
      <c r="J36" s="38"/>
      <c r="K36" s="38"/>
      <c r="L36" s="38"/>
      <c r="M36" s="36"/>
      <c r="N36" s="37" t="str">
        <f t="shared" si="1"/>
        <v/>
      </c>
      <c r="O36" s="37" t="str">
        <f t="shared" ref="O36" si="14">IF(N36="","",N36+O35)</f>
        <v/>
      </c>
    </row>
    <row r="37" spans="1:15" ht="15.75" thickBot="1" x14ac:dyDescent="0.3">
      <c r="A37" s="73"/>
      <c r="B37" s="74"/>
      <c r="C37" s="75"/>
      <c r="D37" s="35">
        <v>3</v>
      </c>
      <c r="E37" s="36"/>
      <c r="F37" s="37" t="str">
        <f>IF($E37="","",IF(ISNA(VLOOKUP($E37,DD!$A$2:$C$150,2,0)),"NO SUCH DIVE",VLOOKUP($E37,DD!$A$2:$C$150,2,0)))</f>
        <v/>
      </c>
      <c r="G37" s="35" t="str">
        <f>IF($E37="","",IF(ISNA(VLOOKUP($E37,DD!$A$2:$C$150,3,0)),"",VLOOKUP($E37,DD!$A$2:$C$150,3,0)))</f>
        <v/>
      </c>
      <c r="H37" s="38"/>
      <c r="I37" s="38"/>
      <c r="J37" s="38"/>
      <c r="K37" s="38"/>
      <c r="L37" s="38"/>
      <c r="M37" s="36"/>
      <c r="N37" s="37" t="str">
        <f t="shared" si="1"/>
        <v/>
      </c>
      <c r="O37" s="39">
        <f>IF(N37="",0,N37+O36)</f>
        <v>0</v>
      </c>
    </row>
    <row r="38" spans="1:15" x14ac:dyDescent="0.25">
      <c r="A38" s="71">
        <v>13</v>
      </c>
      <c r="B38" s="67"/>
      <c r="C38" s="68"/>
      <c r="D38" s="14">
        <v>1</v>
      </c>
      <c r="E38" s="8"/>
      <c r="F38" s="12" t="str">
        <f>IF($E38="","",IF(ISNA(VLOOKUP($E38,DD!$A$2:$C$150,2,0)),"NO SUCH DIVE",VLOOKUP($E38,DD!$A$2:$C$150,2,0)))</f>
        <v/>
      </c>
      <c r="G38" s="14" t="str">
        <f>IF($E38="","",IF(ISNA(VLOOKUP($E38,DD!$A$2:$C$150,3,0)),"",VLOOKUP($E38,DD!$A$2:$C$150,3,0)))</f>
        <v/>
      </c>
      <c r="H38" s="11"/>
      <c r="I38" s="11"/>
      <c r="J38" s="11"/>
      <c r="K38" s="11"/>
      <c r="L38" s="11"/>
      <c r="M38" s="8"/>
      <c r="N38" s="12" t="str">
        <f t="shared" si="1"/>
        <v/>
      </c>
      <c r="O38" s="12" t="str">
        <f t="shared" ref="O38" si="15">IF(N38="","",N38)</f>
        <v/>
      </c>
    </row>
    <row r="39" spans="1:15" ht="15.75" thickBot="1" x14ac:dyDescent="0.3">
      <c r="A39" s="71"/>
      <c r="B39" s="67"/>
      <c r="C39" s="68"/>
      <c r="D39" s="14">
        <v>2</v>
      </c>
      <c r="E39" s="8"/>
      <c r="F39" s="12" t="str">
        <f>IF($E39="","",IF(ISNA(VLOOKUP($E39,DD!$A$2:$C$150,2,0)),"NO SUCH DIVE",VLOOKUP($E39,DD!$A$2:$C$150,2,0)))</f>
        <v/>
      </c>
      <c r="G39" s="14" t="str">
        <f>IF($E39="","",IF(ISNA(VLOOKUP($E39,DD!$A$2:$C$150,3,0)),"",VLOOKUP($E39,DD!$A$2:$C$150,3,0)))</f>
        <v/>
      </c>
      <c r="H39" s="11"/>
      <c r="I39" s="11"/>
      <c r="J39" s="11"/>
      <c r="K39" s="11"/>
      <c r="L39" s="11"/>
      <c r="M39" s="8"/>
      <c r="N39" s="12" t="str">
        <f t="shared" si="1"/>
        <v/>
      </c>
      <c r="O39" s="12" t="str">
        <f t="shared" ref="O39" si="16">IF(N39="","",N39+O38)</f>
        <v/>
      </c>
    </row>
    <row r="40" spans="1:15" ht="15.75" thickBot="1" x14ac:dyDescent="0.3">
      <c r="A40" s="71"/>
      <c r="B40" s="67"/>
      <c r="C40" s="68"/>
      <c r="D40" s="14">
        <v>3</v>
      </c>
      <c r="E40" s="8"/>
      <c r="F40" s="12" t="str">
        <f>IF($E40="","",IF(ISNA(VLOOKUP($E40,DD!$A$2:$C$150,2,0)),"NO SUCH DIVE",VLOOKUP($E40,DD!$A$2:$C$150,2,0)))</f>
        <v/>
      </c>
      <c r="G40" s="14" t="str">
        <f>IF($E40="","",IF(ISNA(VLOOKUP($E40,DD!$A$2:$C$150,3,0)),"",VLOOKUP($E40,DD!$A$2:$C$150,3,0)))</f>
        <v/>
      </c>
      <c r="H40" s="11"/>
      <c r="I40" s="11"/>
      <c r="J40" s="11"/>
      <c r="K40" s="11"/>
      <c r="L40" s="11"/>
      <c r="M40" s="8"/>
      <c r="N40" s="12" t="str">
        <f t="shared" si="1"/>
        <v/>
      </c>
      <c r="O40" s="15">
        <f>IF(N40="",0,N40+O39)</f>
        <v>0</v>
      </c>
    </row>
    <row r="41" spans="1:15" x14ac:dyDescent="0.25">
      <c r="A41" s="73">
        <v>14</v>
      </c>
      <c r="B41" s="74"/>
      <c r="C41" s="75"/>
      <c r="D41" s="35">
        <v>1</v>
      </c>
      <c r="E41" s="36"/>
      <c r="F41" s="37" t="str">
        <f>IF($E41="","",IF(ISNA(VLOOKUP($E41,DD!$A$2:$C$150,2,0)),"NO SUCH DIVE",VLOOKUP($E41,DD!$A$2:$C$150,2,0)))</f>
        <v/>
      </c>
      <c r="G41" s="35" t="str">
        <f>IF($E41="","",IF(ISNA(VLOOKUP($E41,DD!$A$2:$C$150,3,0)),"",VLOOKUP($E41,DD!$A$2:$C$150,3,0)))</f>
        <v/>
      </c>
      <c r="H41" s="38"/>
      <c r="I41" s="38"/>
      <c r="J41" s="38"/>
      <c r="K41" s="38"/>
      <c r="L41" s="38"/>
      <c r="M41" s="36"/>
      <c r="N41" s="37" t="str">
        <f t="shared" si="1"/>
        <v/>
      </c>
      <c r="O41" s="37" t="str">
        <f t="shared" ref="O41" si="17">IF(N41="","",N41)</f>
        <v/>
      </c>
    </row>
    <row r="42" spans="1:15" ht="15.75" thickBot="1" x14ac:dyDescent="0.3">
      <c r="A42" s="73"/>
      <c r="B42" s="74"/>
      <c r="C42" s="75"/>
      <c r="D42" s="35">
        <v>2</v>
      </c>
      <c r="E42" s="36"/>
      <c r="F42" s="37" t="str">
        <f>IF($E42="","",IF(ISNA(VLOOKUP($E42,DD!$A$2:$C$150,2,0)),"NO SUCH DIVE",VLOOKUP($E42,DD!$A$2:$C$150,2,0)))</f>
        <v/>
      </c>
      <c r="G42" s="35" t="str">
        <f>IF($E42="","",IF(ISNA(VLOOKUP($E42,DD!$A$2:$C$150,3,0)),"",VLOOKUP($E42,DD!$A$2:$C$150,3,0)))</f>
        <v/>
      </c>
      <c r="H42" s="38"/>
      <c r="I42" s="38"/>
      <c r="J42" s="38"/>
      <c r="K42" s="38"/>
      <c r="L42" s="38"/>
      <c r="M42" s="36"/>
      <c r="N42" s="37" t="str">
        <f t="shared" si="1"/>
        <v/>
      </c>
      <c r="O42" s="37" t="str">
        <f t="shared" ref="O42" si="18">IF(N42="","",N42+O41)</f>
        <v/>
      </c>
    </row>
    <row r="43" spans="1:15" ht="15.75" thickBot="1" x14ac:dyDescent="0.3">
      <c r="A43" s="73"/>
      <c r="B43" s="74"/>
      <c r="C43" s="75"/>
      <c r="D43" s="35">
        <v>3</v>
      </c>
      <c r="E43" s="36"/>
      <c r="F43" s="37" t="str">
        <f>IF($E43="","",IF(ISNA(VLOOKUP($E43,DD!$A$2:$C$150,2,0)),"NO SUCH DIVE",VLOOKUP($E43,DD!$A$2:$C$150,2,0)))</f>
        <v/>
      </c>
      <c r="G43" s="35" t="str">
        <f>IF($E43="","",IF(ISNA(VLOOKUP($E43,DD!$A$2:$C$150,3,0)),"",VLOOKUP($E43,DD!$A$2:$C$150,3,0)))</f>
        <v/>
      </c>
      <c r="H43" s="38"/>
      <c r="I43" s="38"/>
      <c r="J43" s="38"/>
      <c r="K43" s="38"/>
      <c r="L43" s="38"/>
      <c r="M43" s="36"/>
      <c r="N43" s="37" t="str">
        <f t="shared" si="1"/>
        <v/>
      </c>
      <c r="O43" s="39">
        <f>IF(N43="",0,N43+O42)</f>
        <v>0</v>
      </c>
    </row>
    <row r="44" spans="1:15" x14ac:dyDescent="0.25">
      <c r="A44" s="71">
        <v>15</v>
      </c>
      <c r="B44" s="67"/>
      <c r="C44" s="68"/>
      <c r="D44" s="14">
        <v>1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si="1"/>
        <v/>
      </c>
      <c r="O44" s="12" t="str">
        <f t="shared" ref="O44" si="19">IF(N44="","",N44)</f>
        <v/>
      </c>
    </row>
    <row r="45" spans="1:15" ht="15.75" thickBot="1" x14ac:dyDescent="0.3">
      <c r="A45" s="71"/>
      <c r="B45" s="67"/>
      <c r="C45" s="68"/>
      <c r="D45" s="14">
        <v>2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2" t="str">
        <f t="shared" ref="O45" si="20">IF(N45="","",N45+O44)</f>
        <v/>
      </c>
    </row>
    <row r="46" spans="1:15" ht="15.75" thickBot="1" x14ac:dyDescent="0.3">
      <c r="A46" s="71"/>
      <c r="B46" s="67"/>
      <c r="C46" s="68"/>
      <c r="D46" s="14">
        <v>3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"/>
        <v/>
      </c>
      <c r="O46" s="15">
        <f>IF(N46="",0,N46+O45)</f>
        <v>0</v>
      </c>
    </row>
    <row r="47" spans="1:15" x14ac:dyDescent="0.25">
      <c r="A47" s="73">
        <v>16</v>
      </c>
      <c r="B47" s="74"/>
      <c r="C47" s="75"/>
      <c r="D47" s="35">
        <v>1</v>
      </c>
      <c r="E47" s="36"/>
      <c r="F47" s="37" t="str">
        <f>IF($E47="","",IF(ISNA(VLOOKUP($E47,DD!$A$2:$C$150,2,0)),"NO SUCH DIVE",VLOOKUP($E47,DD!$A$2:$C$150,2,0)))</f>
        <v/>
      </c>
      <c r="G47" s="35" t="str">
        <f>IF($E47="","",IF(ISNA(VLOOKUP($E47,DD!$A$2:$C$150,3,0)),"",VLOOKUP($E47,DD!$A$2:$C$150,3,0)))</f>
        <v/>
      </c>
      <c r="H47" s="38"/>
      <c r="I47" s="38"/>
      <c r="J47" s="38"/>
      <c r="K47" s="38"/>
      <c r="L47" s="38"/>
      <c r="M47" s="36"/>
      <c r="N47" s="37" t="str">
        <f t="shared" si="1"/>
        <v/>
      </c>
      <c r="O47" s="37" t="str">
        <f t="shared" ref="O47" si="21">IF(N47="","",N47)</f>
        <v/>
      </c>
    </row>
    <row r="48" spans="1:15" ht="15.75" thickBot="1" x14ac:dyDescent="0.3">
      <c r="A48" s="73"/>
      <c r="B48" s="74"/>
      <c r="C48" s="75"/>
      <c r="D48" s="35">
        <v>2</v>
      </c>
      <c r="E48" s="36"/>
      <c r="F48" s="37" t="str">
        <f>IF($E48="","",IF(ISNA(VLOOKUP($E48,DD!$A$2:$C$150,2,0)),"NO SUCH DIVE",VLOOKUP($E48,DD!$A$2:$C$150,2,0)))</f>
        <v/>
      </c>
      <c r="G48" s="35" t="str">
        <f>IF($E48="","",IF(ISNA(VLOOKUP($E48,DD!$A$2:$C$150,3,0)),"",VLOOKUP($E48,DD!$A$2:$C$150,3,0)))</f>
        <v/>
      </c>
      <c r="H48" s="38"/>
      <c r="I48" s="38"/>
      <c r="J48" s="38"/>
      <c r="K48" s="38"/>
      <c r="L48" s="38"/>
      <c r="M48" s="36"/>
      <c r="N48" s="37" t="str">
        <f t="shared" si="1"/>
        <v/>
      </c>
      <c r="O48" s="37" t="str">
        <f t="shared" ref="O48" si="22">IF(N48="","",N48+O47)</f>
        <v/>
      </c>
    </row>
    <row r="49" spans="1:15" ht="15.75" thickBot="1" x14ac:dyDescent="0.3">
      <c r="A49" s="73"/>
      <c r="B49" s="74"/>
      <c r="C49" s="75"/>
      <c r="D49" s="35">
        <v>3</v>
      </c>
      <c r="E49" s="36"/>
      <c r="F49" s="37" t="str">
        <f>IF($E49="","",IF(ISNA(VLOOKUP($E49,DD!$A$2:$C$150,2,0)),"NO SUCH DIVE",VLOOKUP($E49,DD!$A$2:$C$150,2,0)))</f>
        <v/>
      </c>
      <c r="G49" s="35" t="str">
        <f>IF($E49="","",IF(ISNA(VLOOKUP($E49,DD!$A$2:$C$150,3,0)),"",VLOOKUP($E49,DD!$A$2:$C$150,3,0)))</f>
        <v/>
      </c>
      <c r="H49" s="38"/>
      <c r="I49" s="38"/>
      <c r="J49" s="38"/>
      <c r="K49" s="38"/>
      <c r="L49" s="38"/>
      <c r="M49" s="36"/>
      <c r="N49" s="37" t="str">
        <f t="shared" si="1"/>
        <v/>
      </c>
      <c r="O49" s="39">
        <f>IF(N49="",0,N49+O48)</f>
        <v>0</v>
      </c>
    </row>
    <row r="50" spans="1:15" x14ac:dyDescent="0.25">
      <c r="A50" s="71">
        <v>17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73">
        <v>18</v>
      </c>
      <c r="B53" s="74"/>
      <c r="C53" s="75"/>
      <c r="D53" s="35">
        <v>1</v>
      </c>
      <c r="E53" s="36"/>
      <c r="F53" s="37" t="str">
        <f>IF($E53="","",IF(ISNA(VLOOKUP($E53,DD!$A$2:$C$150,2,0)),"NO SUCH DIVE",VLOOKUP($E53,DD!$A$2:$C$150,2,0)))</f>
        <v/>
      </c>
      <c r="G53" s="35" t="str">
        <f>IF($E53="","",IF(ISNA(VLOOKUP($E53,DD!$A$2:$C$150,3,0)),"",VLOOKUP($E53,DD!$A$2:$C$150,3,0)))</f>
        <v/>
      </c>
      <c r="H53" s="38"/>
      <c r="I53" s="38"/>
      <c r="J53" s="38"/>
      <c r="K53" s="38"/>
      <c r="L53" s="38"/>
      <c r="M53" s="36"/>
      <c r="N53" s="37" t="str">
        <f t="shared" si="1"/>
        <v/>
      </c>
      <c r="O53" s="37" t="str">
        <f t="shared" ref="O53" si="25">IF(N53="","",N53)</f>
        <v/>
      </c>
    </row>
    <row r="54" spans="1:15" ht="15.75" thickBot="1" x14ac:dyDescent="0.3">
      <c r="A54" s="73"/>
      <c r="B54" s="74"/>
      <c r="C54" s="75"/>
      <c r="D54" s="35">
        <v>2</v>
      </c>
      <c r="E54" s="36"/>
      <c r="F54" s="37" t="str">
        <f>IF($E54="","",IF(ISNA(VLOOKUP($E54,DD!$A$2:$C$150,2,0)),"NO SUCH DIVE",VLOOKUP($E54,DD!$A$2:$C$150,2,0)))</f>
        <v/>
      </c>
      <c r="G54" s="35" t="str">
        <f>IF($E54="","",IF(ISNA(VLOOKUP($E54,DD!$A$2:$C$150,3,0)),"",VLOOKUP($E54,DD!$A$2:$C$150,3,0)))</f>
        <v/>
      </c>
      <c r="H54" s="38"/>
      <c r="I54" s="38"/>
      <c r="J54" s="38"/>
      <c r="K54" s="38"/>
      <c r="L54" s="38"/>
      <c r="M54" s="36"/>
      <c r="N54" s="37" t="str">
        <f t="shared" si="1"/>
        <v/>
      </c>
      <c r="O54" s="37" t="str">
        <f t="shared" ref="O54" si="26">IF(N54="","",N54+O53)</f>
        <v/>
      </c>
    </row>
    <row r="55" spans="1:15" ht="15.75" thickBot="1" x14ac:dyDescent="0.3">
      <c r="A55" s="73"/>
      <c r="B55" s="74"/>
      <c r="C55" s="75"/>
      <c r="D55" s="35">
        <v>3</v>
      </c>
      <c r="E55" s="36"/>
      <c r="F55" s="37" t="str">
        <f>IF($E55="","",IF(ISNA(VLOOKUP($E55,DD!$A$2:$C$150,2,0)),"NO SUCH DIVE",VLOOKUP($E55,DD!$A$2:$C$150,2,0)))</f>
        <v/>
      </c>
      <c r="G55" s="35" t="str">
        <f>IF($E55="","",IF(ISNA(VLOOKUP($E55,DD!$A$2:$C$150,3,0)),"",VLOOKUP($E55,DD!$A$2:$C$150,3,0)))</f>
        <v/>
      </c>
      <c r="H55" s="38"/>
      <c r="I55" s="38"/>
      <c r="J55" s="38"/>
      <c r="K55" s="38"/>
      <c r="L55" s="38"/>
      <c r="M55" s="36"/>
      <c r="N55" s="37" t="str">
        <f t="shared" si="1"/>
        <v/>
      </c>
      <c r="O55" s="39">
        <f>IF(N55="",0,N55+O54)</f>
        <v>0</v>
      </c>
    </row>
    <row r="56" spans="1:15" x14ac:dyDescent="0.25">
      <c r="A56" s="71">
        <v>19</v>
      </c>
      <c r="B56" s="67"/>
      <c r="C56" s="6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71"/>
      <c r="B57" s="67"/>
      <c r="C57" s="6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71"/>
      <c r="B58" s="67"/>
      <c r="C58" s="6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73">
        <v>20</v>
      </c>
      <c r="B59" s="74"/>
      <c r="C59" s="75"/>
      <c r="D59" s="35">
        <v>1</v>
      </c>
      <c r="E59" s="36"/>
      <c r="F59" s="37" t="str">
        <f>IF($E59="","",IF(ISNA(VLOOKUP($E59,DD!$A$2:$C$150,2,0)),"NO SUCH DIVE",VLOOKUP($E59,DD!$A$2:$C$150,2,0)))</f>
        <v/>
      </c>
      <c r="G59" s="35" t="str">
        <f>IF($E59="","",IF(ISNA(VLOOKUP($E59,DD!$A$2:$C$150,3,0)),"",VLOOKUP($E59,DD!$A$2:$C$150,3,0)))</f>
        <v/>
      </c>
      <c r="H59" s="38"/>
      <c r="I59" s="38"/>
      <c r="J59" s="38"/>
      <c r="K59" s="38"/>
      <c r="L59" s="38"/>
      <c r="M59" s="36"/>
      <c r="N59" s="37" t="str">
        <f t="shared" si="1"/>
        <v/>
      </c>
      <c r="O59" s="37" t="str">
        <f t="shared" ref="O59" si="29">IF(N59="","",N59)</f>
        <v/>
      </c>
    </row>
    <row r="60" spans="1:15" ht="15.75" thickBot="1" x14ac:dyDescent="0.3">
      <c r="A60" s="73"/>
      <c r="B60" s="74"/>
      <c r="C60" s="75"/>
      <c r="D60" s="35">
        <v>2</v>
      </c>
      <c r="E60" s="36"/>
      <c r="F60" s="37" t="str">
        <f>IF($E60="","",IF(ISNA(VLOOKUP($E60,DD!$A$2:$C$150,2,0)),"NO SUCH DIVE",VLOOKUP($E60,DD!$A$2:$C$150,2,0)))</f>
        <v/>
      </c>
      <c r="G60" s="35" t="str">
        <f>IF($E60="","",IF(ISNA(VLOOKUP($E60,DD!$A$2:$C$150,3,0)),"",VLOOKUP($E60,DD!$A$2:$C$150,3,0)))</f>
        <v/>
      </c>
      <c r="H60" s="38"/>
      <c r="I60" s="38"/>
      <c r="J60" s="38"/>
      <c r="K60" s="38"/>
      <c r="L60" s="38"/>
      <c r="M60" s="36"/>
      <c r="N60" s="37" t="str">
        <f t="shared" si="1"/>
        <v/>
      </c>
      <c r="O60" s="37" t="str">
        <f t="shared" ref="O60" si="30">IF(N60="","",N60+O59)</f>
        <v/>
      </c>
    </row>
    <row r="61" spans="1:15" ht="15.75" thickBot="1" x14ac:dyDescent="0.3">
      <c r="A61" s="73"/>
      <c r="B61" s="74"/>
      <c r="C61" s="75"/>
      <c r="D61" s="35">
        <v>3</v>
      </c>
      <c r="E61" s="36"/>
      <c r="F61" s="37" t="str">
        <f>IF($E61="","",IF(ISNA(VLOOKUP($E61,DD!$A$2:$C$150,2,0)),"NO SUCH DIVE",VLOOKUP($E61,DD!$A$2:$C$150,2,0)))</f>
        <v/>
      </c>
      <c r="G61" s="35" t="str">
        <f>IF($E61="","",IF(ISNA(VLOOKUP($E61,DD!$A$2:$C$150,3,0)),"",VLOOKUP($E61,DD!$A$2:$C$150,3,0)))</f>
        <v/>
      </c>
      <c r="H61" s="38"/>
      <c r="I61" s="38"/>
      <c r="J61" s="38"/>
      <c r="K61" s="38"/>
      <c r="L61" s="38"/>
      <c r="M61" s="36"/>
      <c r="N61" s="37" t="str">
        <f t="shared" si="1"/>
        <v/>
      </c>
      <c r="O61" s="39">
        <f>IF(N61="",0,N61+O60)</f>
        <v>0</v>
      </c>
    </row>
    <row r="62" spans="1:15" x14ac:dyDescent="0.25">
      <c r="A62" s="71">
        <v>21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73">
        <v>22</v>
      </c>
      <c r="B65" s="74"/>
      <c r="C65" s="75"/>
      <c r="D65" s="35">
        <v>1</v>
      </c>
      <c r="E65" s="36"/>
      <c r="F65" s="37" t="str">
        <f>IF($E65="","",IF(ISNA(VLOOKUP($E65,DD!$A$2:$C$150,2,0)),"NO SUCH DIVE",VLOOKUP($E65,DD!$A$2:$C$150,2,0)))</f>
        <v/>
      </c>
      <c r="G65" s="35" t="str">
        <f>IF($E65="","",IF(ISNA(VLOOKUP($E65,DD!$A$2:$C$150,3,0)),"",VLOOKUP($E65,DD!$A$2:$C$150,3,0)))</f>
        <v/>
      </c>
      <c r="H65" s="38"/>
      <c r="I65" s="38"/>
      <c r="J65" s="38"/>
      <c r="K65" s="38"/>
      <c r="L65" s="38"/>
      <c r="M65" s="36"/>
      <c r="N65" s="37" t="str">
        <f t="shared" si="1"/>
        <v/>
      </c>
      <c r="O65" s="37" t="str">
        <f t="shared" ref="O65" si="33">IF(N65="","",N65)</f>
        <v/>
      </c>
    </row>
    <row r="66" spans="1:19" ht="15.75" thickBot="1" x14ac:dyDescent="0.3">
      <c r="A66" s="73"/>
      <c r="B66" s="74"/>
      <c r="C66" s="75"/>
      <c r="D66" s="35">
        <v>2</v>
      </c>
      <c r="E66" s="36"/>
      <c r="F66" s="37" t="str">
        <f>IF($E66="","",IF(ISNA(VLOOKUP($E66,DD!$A$2:$C$150,2,0)),"NO SUCH DIVE",VLOOKUP($E66,DD!$A$2:$C$150,2,0)))</f>
        <v/>
      </c>
      <c r="G66" s="35" t="str">
        <f>IF($E66="","",IF(ISNA(VLOOKUP($E66,DD!$A$2:$C$150,3,0)),"",VLOOKUP($E66,DD!$A$2:$C$150,3,0)))</f>
        <v/>
      </c>
      <c r="H66" s="38"/>
      <c r="I66" s="38"/>
      <c r="J66" s="38"/>
      <c r="K66" s="38"/>
      <c r="L66" s="38"/>
      <c r="M66" s="36"/>
      <c r="N66" s="37" t="str">
        <f t="shared" si="1"/>
        <v/>
      </c>
      <c r="O66" s="37" t="str">
        <f t="shared" ref="O66" si="34">IF(N66="","",N66+O65)</f>
        <v/>
      </c>
    </row>
    <row r="67" spans="1:19" ht="15.75" thickBot="1" x14ac:dyDescent="0.3">
      <c r="A67" s="73"/>
      <c r="B67" s="74"/>
      <c r="C67" s="75"/>
      <c r="D67" s="35">
        <v>3</v>
      </c>
      <c r="E67" s="36"/>
      <c r="F67" s="37" t="str">
        <f>IF($E67="","",IF(ISNA(VLOOKUP($E67,DD!$A$2:$C$150,2,0)),"NO SUCH DIVE",VLOOKUP($E67,DD!$A$2:$C$150,2,0)))</f>
        <v/>
      </c>
      <c r="G67" s="35" t="str">
        <f>IF($E67="","",IF(ISNA(VLOOKUP($E67,DD!$A$2:$C$150,3,0)),"",VLOOKUP($E67,DD!$A$2:$C$150,3,0)))</f>
        <v/>
      </c>
      <c r="H67" s="38"/>
      <c r="I67" s="38"/>
      <c r="J67" s="38"/>
      <c r="K67" s="38"/>
      <c r="L67" s="38"/>
      <c r="M67" s="36"/>
      <c r="N67" s="37" t="str">
        <f t="shared" si="1"/>
        <v/>
      </c>
      <c r="O67" s="39">
        <f>IF(N67="",0,N67+O66)</f>
        <v>0</v>
      </c>
    </row>
    <row r="68" spans="1:19" x14ac:dyDescent="0.25">
      <c r="A68" s="71">
        <v>23</v>
      </c>
      <c r="B68" s="67"/>
      <c r="C68" s="6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71"/>
      <c r="B69" s="67"/>
      <c r="C69" s="6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71"/>
      <c r="B70" s="67"/>
      <c r="C70" s="6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73">
        <v>24</v>
      </c>
      <c r="B71" s="74"/>
      <c r="C71" s="75"/>
      <c r="D71" s="35">
        <v>1</v>
      </c>
      <c r="E71" s="36"/>
      <c r="F71" s="37" t="str">
        <f>IF($E71="","",IF(ISNA(VLOOKUP($E71,DD!$A$2:$C$150,2,0)),"NO SUCH DIVE",VLOOKUP($E71,DD!$A$2:$C$150,2,0)))</f>
        <v/>
      </c>
      <c r="G71" s="35" t="str">
        <f>IF($E71="","",IF(ISNA(VLOOKUP($E71,DD!$A$2:$C$150,3,0)),"",VLOOKUP($E71,DD!$A$2:$C$150,3,0)))</f>
        <v/>
      </c>
      <c r="H71" s="38"/>
      <c r="I71" s="38"/>
      <c r="J71" s="38"/>
      <c r="K71" s="38"/>
      <c r="L71" s="38"/>
      <c r="M71" s="36"/>
      <c r="N71" s="37" t="str">
        <f t="shared" si="1"/>
        <v/>
      </c>
      <c r="O71" s="37" t="str">
        <f t="shared" ref="O71" si="37">IF(N71="","",N71)</f>
        <v/>
      </c>
    </row>
    <row r="72" spans="1:19" ht="15.75" thickBot="1" x14ac:dyDescent="0.3">
      <c r="A72" s="73"/>
      <c r="B72" s="74"/>
      <c r="C72" s="75"/>
      <c r="D72" s="35">
        <v>2</v>
      </c>
      <c r="E72" s="36"/>
      <c r="F72" s="37" t="str">
        <f>IF($E72="","",IF(ISNA(VLOOKUP($E72,DD!$A$2:$C$150,2,0)),"NO SUCH DIVE",VLOOKUP($E72,DD!$A$2:$C$150,2,0)))</f>
        <v/>
      </c>
      <c r="G72" s="35" t="str">
        <f>IF($E72="","",IF(ISNA(VLOOKUP($E72,DD!$A$2:$C$150,3,0)),"",VLOOKUP($E72,DD!$A$2:$C$150,3,0)))</f>
        <v/>
      </c>
      <c r="H72" s="38"/>
      <c r="I72" s="38"/>
      <c r="J72" s="38"/>
      <c r="K72" s="38"/>
      <c r="L72" s="38"/>
      <c r="M72" s="36"/>
      <c r="N72" s="37" t="str">
        <f t="shared" si="1"/>
        <v/>
      </c>
      <c r="O72" s="37" t="str">
        <f t="shared" ref="O72" si="38">IF(N72="","",N72+O71)</f>
        <v/>
      </c>
    </row>
    <row r="73" spans="1:19" ht="15.75" thickBot="1" x14ac:dyDescent="0.3">
      <c r="A73" s="73"/>
      <c r="B73" s="74"/>
      <c r="C73" s="75"/>
      <c r="D73" s="35">
        <v>3</v>
      </c>
      <c r="E73" s="36"/>
      <c r="F73" s="37" t="str">
        <f>IF($E73="","",IF(ISNA(VLOOKUP($E73,DD!$A$2:$C$150,2,0)),"NO SUCH DIVE",VLOOKUP($E73,DD!$A$2:$C$150,2,0)))</f>
        <v/>
      </c>
      <c r="G73" s="35" t="str">
        <f>IF($E73="","",IF(ISNA(VLOOKUP($E73,DD!$A$2:$C$150,3,0)),"",VLOOKUP($E73,DD!$A$2:$C$150,3,0)))</f>
        <v/>
      </c>
      <c r="H73" s="38"/>
      <c r="I73" s="38"/>
      <c r="J73" s="38"/>
      <c r="K73" s="38"/>
      <c r="L73" s="38"/>
      <c r="M73" s="36"/>
      <c r="N73" s="37" t="str">
        <f t="shared" si="1"/>
        <v/>
      </c>
      <c r="O73" s="39">
        <f>IF(N73="",0,N73+O72)</f>
        <v>0</v>
      </c>
    </row>
    <row r="74" spans="1:19" ht="15.75" thickBot="1" x14ac:dyDescent="0.3">
      <c r="B74" s="40"/>
      <c r="C74" s="40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>
        <f>INFO!$B$4</f>
        <v>0</v>
      </c>
      <c r="S75" s="12">
        <f>INFO!$F$4</f>
        <v>0</v>
      </c>
    </row>
    <row r="76" spans="1:19" x14ac:dyDescent="0.25">
      <c r="C76" s="20">
        <f>IF(E76&lt;1,0,1)</f>
        <v>0</v>
      </c>
      <c r="D76" s="21" t="str">
        <f>IF(AND(OR(C76=C75,C76=C77),C76&lt;&gt;0),"TIE","")</f>
        <v/>
      </c>
      <c r="E76" s="28">
        <f>IF(LARGE($R$2:$R$25,1)&lt;1,0,LARGE($R$2:$R$25,1))</f>
        <v>0</v>
      </c>
      <c r="F76" s="22">
        <f>VLOOKUP(E76,$R$2:$T$26,2,FALSE)</f>
        <v>0</v>
      </c>
      <c r="G76" s="22">
        <f>VLOOKUP(E76,$R$2:$T$26,3,FALSE)</f>
        <v>0</v>
      </c>
      <c r="H76" s="26">
        <f>IF(COUNTIF(G$76:G76,G76)&gt;3,0,IF(C76="",0,IF(C76=0,0,IF(C76=1,16,IF(C76=2,14,IF(C76=3,12,IF(C76=4,11,IF(C76=5,10,IF(C76=6,9,IF(C76=7,7,IF(C76=8,5,IF(C76=9,4,IF(C76=10,3,IF(C76=11,2,IF(C76=12,1,0)))))))))))))))</f>
        <v>0</v>
      </c>
      <c r="R76" s="12">
        <f>IF(G76=$R$75,H76,0)</f>
        <v>0</v>
      </c>
      <c r="S76" s="12">
        <f>IF(G76=$S$75,H76,0)</f>
        <v>0</v>
      </c>
    </row>
    <row r="77" spans="1:19" x14ac:dyDescent="0.25">
      <c r="C77" s="20">
        <f>IF(E77&lt;1,0,IF(INT(E77*100)=INT(E76*100),C76,2))</f>
        <v>0</v>
      </c>
      <c r="D77" s="21" t="str">
        <f t="shared" ref="D77:D98" si="39">IF(AND(OR(C77=C76,C77=C78),C77&lt;&gt;0),"TIE","")</f>
        <v/>
      </c>
      <c r="E77" s="28">
        <f>IF(LARGE($R$2:$R$25,2)&lt;1,0,LARGE($R$2:$R$25,2))</f>
        <v>0</v>
      </c>
      <c r="F77" s="22">
        <f t="shared" ref="F77:F99" si="40">VLOOKUP(E77,$R$2:$T$26,2,FALSE)</f>
        <v>0</v>
      </c>
      <c r="G77" s="22">
        <f t="shared" ref="G77:G99" si="41">VLOOKUP(E77,$R$2:$T$26,3,FALSE)</f>
        <v>0</v>
      </c>
      <c r="H77" s="26">
        <f>IF(COUNTIF(G$76:G77,G77)&gt;3,0,IF(C77="",0,IF(C77=0,0,IF(C77=1,16,IF(C77=2,14,IF(C77=3,12,IF(C77=4,11,IF(C77=5,10,IF(C77=6,9,IF(C77=7,7,IF(C77=8,5,IF(C77=9,4,IF(C77=10,3,IF(C77=11,2,IF(C77=12,1,0)))))))))))))))</f>
        <v>0</v>
      </c>
      <c r="R77" s="12">
        <f t="shared" ref="R77:R99" si="42">IF(G77=$R$75,H77,0)</f>
        <v>0</v>
      </c>
      <c r="S77" s="12">
        <f t="shared" ref="S77:S99" si="43">IF(G77=$S$75,H77,0)</f>
        <v>0</v>
      </c>
    </row>
    <row r="78" spans="1:19" x14ac:dyDescent="0.25">
      <c r="C78" s="20">
        <f>IF(E78&lt;1,0,IF(INT(E78*100)=INT(E77*100),C77,3))</f>
        <v>0</v>
      </c>
      <c r="D78" s="21" t="str">
        <f t="shared" si="39"/>
        <v/>
      </c>
      <c r="E78" s="28">
        <f>IF(LARGE($R$2:$R$25,3)&lt;1,0,LARGE($R$2:$R$25,3))</f>
        <v>0</v>
      </c>
      <c r="F78" s="22">
        <f t="shared" si="40"/>
        <v>0</v>
      </c>
      <c r="G78" s="22">
        <f t="shared" si="41"/>
        <v>0</v>
      </c>
      <c r="H78" s="26">
        <f>IF(COUNTIF(G$76:G78,G78)&gt;3,0,IF(C78="",0,IF(C78=0,0,IF(C78=1,16,IF(C78=2,14,IF(C78=3,12,IF(C78=4,11,IF(C78=5,10,IF(C78=6,9,IF(C78=7,7,IF(C78=8,5,IF(C78=9,4,IF(C78=10,3,IF(C78=11,2,IF(C78=12,1,0)))))))))))))))</f>
        <v>0</v>
      </c>
      <c r="R78" s="12">
        <f t="shared" si="42"/>
        <v>0</v>
      </c>
      <c r="S78" s="12">
        <f t="shared" si="43"/>
        <v>0</v>
      </c>
    </row>
    <row r="79" spans="1:19" x14ac:dyDescent="0.25">
      <c r="C79" s="20">
        <f>IF(E79&lt;1,0,IF(INT(E79*100)=INT(E78*100),C78,4))</f>
        <v>0</v>
      </c>
      <c r="D79" s="21" t="str">
        <f t="shared" si="39"/>
        <v/>
      </c>
      <c r="E79" s="28">
        <f>IF(LARGE($R$2:$R$25,4)&lt;1,0,LARGE($R$2:$R$25,4))</f>
        <v>0</v>
      </c>
      <c r="F79" s="22">
        <f t="shared" si="40"/>
        <v>0</v>
      </c>
      <c r="G79" s="22">
        <f t="shared" si="41"/>
        <v>0</v>
      </c>
      <c r="H79" s="26">
        <f>IF(COUNTIF(G$76:G79,G79)&gt;3,0,IF(C79="",0,IF(C79=0,0,IF(C79=1,16,IF(C79=2,14,IF(C79=3,12,IF(C79=4,11,IF(C79=5,10,IF(C79=6,9,IF(C79=7,7,IF(C79=8,5,IF(C79=9,4,IF(C79=10,3,IF(C79=11,2,IF(C79=12,1,0)))))))))))))))</f>
        <v>0</v>
      </c>
      <c r="R79" s="12">
        <f t="shared" si="42"/>
        <v>0</v>
      </c>
      <c r="S79" s="12">
        <f t="shared" si="43"/>
        <v>0</v>
      </c>
    </row>
    <row r="80" spans="1:19" x14ac:dyDescent="0.25">
      <c r="C80" s="20">
        <f>IF(E80&lt;1,0,IF(INT(E80*100)=INT(E79*100),C79,5))</f>
        <v>0</v>
      </c>
      <c r="D80" s="21" t="str">
        <f t="shared" si="39"/>
        <v/>
      </c>
      <c r="E80" s="28">
        <f>IF(LARGE($R$2:$R$25,5)&lt;1,0,LARGE($R$2:$R$25,5))</f>
        <v>0</v>
      </c>
      <c r="F80" s="22">
        <f t="shared" si="40"/>
        <v>0</v>
      </c>
      <c r="G80" s="22">
        <f t="shared" si="41"/>
        <v>0</v>
      </c>
      <c r="H80" s="26">
        <f>IF(COUNTIF(G$76:G80,G80)&gt;3,0,IF(C80="",0,IF(C80=0,0,IF(C80=1,16,IF(C80=2,14,IF(C80=3,12,IF(C80=4,11,IF(C80=5,10,IF(C80=6,9,IF(C80=7,7,IF(C80=8,5,IF(C80=9,4,IF(C80=10,3,IF(C80=11,2,IF(C80=12,1,0)))))))))))))))</f>
        <v>0</v>
      </c>
      <c r="R80" s="12">
        <f t="shared" si="42"/>
        <v>0</v>
      </c>
      <c r="S80" s="12">
        <f t="shared" si="43"/>
        <v>0</v>
      </c>
    </row>
    <row r="81" spans="3:19" x14ac:dyDescent="0.25">
      <c r="C81" s="20">
        <f>IF(E81&lt;1,0,IF(INT(E81*100)=INT(E80*100),C80,6))</f>
        <v>0</v>
      </c>
      <c r="D81" s="21" t="str">
        <f t="shared" si="39"/>
        <v/>
      </c>
      <c r="E81" s="28">
        <f>IF(LARGE($R$2:$R$25,6)&lt;1,0,LARGE($R$2:$R$25,6))</f>
        <v>0</v>
      </c>
      <c r="F81" s="22">
        <f t="shared" si="40"/>
        <v>0</v>
      </c>
      <c r="G81" s="22">
        <f t="shared" si="41"/>
        <v>0</v>
      </c>
      <c r="H81" s="26">
        <f>IF(COUNTIF(G$76:G81,G81)&gt;3,0,IF(C81="",0,IF(C81=0,0,IF(C81=1,16,IF(C81=2,14,IF(C81=3,12,IF(C81=4,11,IF(C81=5,10,IF(C81=6,9,IF(C81=7,7,IF(C81=8,5,IF(C81=9,4,IF(C81=10,3,IF(C81=11,2,IF(C81=12,1,0)))))))))))))))</f>
        <v>0</v>
      </c>
      <c r="R81" s="12">
        <f t="shared" si="42"/>
        <v>0</v>
      </c>
      <c r="S81" s="12">
        <f t="shared" si="43"/>
        <v>0</v>
      </c>
    </row>
    <row r="82" spans="3:19" x14ac:dyDescent="0.25">
      <c r="C82" s="20">
        <f>IF(E82&lt;1,0,IF(INT(E82*100)=INT(E81*100),C81,7))</f>
        <v>0</v>
      </c>
      <c r="D82" s="21" t="str">
        <f t="shared" si="39"/>
        <v/>
      </c>
      <c r="E82" s="28">
        <f>IF(LARGE($R$2:$R$25,7)&lt;1,0,LARGE($R$2:$R$25,7))</f>
        <v>0</v>
      </c>
      <c r="F82" s="22">
        <f t="shared" si="40"/>
        <v>0</v>
      </c>
      <c r="G82" s="22">
        <f t="shared" si="41"/>
        <v>0</v>
      </c>
      <c r="H82" s="26">
        <f>IF(COUNTIF(G$76:G82,G82)&gt;3,0,IF(C82="",0,IF(C82=0,0,IF(C82=1,16,IF(C82=2,14,IF(C82=3,12,IF(C82=4,11,IF(C82=5,10,IF(C82=6,9,IF(C82=7,7,IF(C82=8,5,IF(C82=9,4,IF(C82=10,3,IF(C82=11,2,IF(C82=12,1,0)))))))))))))))</f>
        <v>0</v>
      </c>
      <c r="R82" s="12">
        <f t="shared" si="42"/>
        <v>0</v>
      </c>
      <c r="S82" s="12">
        <f t="shared" si="43"/>
        <v>0</v>
      </c>
    </row>
    <row r="83" spans="3:19" x14ac:dyDescent="0.25">
      <c r="C83" s="20">
        <f>IF(E83&lt;1,0,IF(INT(E83*100)=INT(E82*100),C82,8))</f>
        <v>0</v>
      </c>
      <c r="D83" s="21" t="str">
        <f t="shared" si="39"/>
        <v/>
      </c>
      <c r="E83" s="28">
        <f>IF(LARGE($R$2:$R$25,8)&lt;1,0,LARGE($R$2:$R$25,8))</f>
        <v>0</v>
      </c>
      <c r="F83" s="22">
        <f t="shared" si="40"/>
        <v>0</v>
      </c>
      <c r="G83" s="22">
        <f t="shared" si="41"/>
        <v>0</v>
      </c>
      <c r="H83" s="26">
        <f>IF(COUNTIF(G$76:G83,G83)&gt;3,0,IF(C83="",0,IF(C83=0,0,IF(C83=1,16,IF(C83=2,14,IF(C83=3,12,IF(C83=4,11,IF(C83=5,10,IF(C83=6,9,IF(C83=7,7,IF(C83=8,5,IF(C83=9,4,IF(C83=10,3,IF(C83=11,2,IF(C83=12,1,0)))))))))))))))</f>
        <v>0</v>
      </c>
      <c r="R83" s="12">
        <f t="shared" si="42"/>
        <v>0</v>
      </c>
      <c r="S83" s="12">
        <f t="shared" si="43"/>
        <v>0</v>
      </c>
    </row>
    <row r="84" spans="3:19" x14ac:dyDescent="0.25">
      <c r="C84" s="20">
        <f>IF(E84&lt;1,0,IF(INT(E84*100)=INT(E83*100),C83,9))</f>
        <v>0</v>
      </c>
      <c r="D84" s="21" t="str">
        <f t="shared" si="39"/>
        <v/>
      </c>
      <c r="E84" s="28">
        <f>IF(LARGE($R$2:$R$25,9)&lt;1,0,LARGE($R$2:$R$25,9))</f>
        <v>0</v>
      </c>
      <c r="F84" s="22">
        <f t="shared" si="40"/>
        <v>0</v>
      </c>
      <c r="G84" s="22">
        <f t="shared" si="41"/>
        <v>0</v>
      </c>
      <c r="H84" s="26">
        <f>IF(COUNTIF(G$76:G84,G84)&gt;3,0,IF(C84="",0,IF(C84=0,0,IF(C84=1,16,IF(C84=2,14,IF(C84=3,12,IF(C84=4,11,IF(C84=5,10,IF(C84=6,9,IF(C84=7,7,IF(C84=8,5,IF(C84=9,4,IF(C84=10,3,IF(C84=11,2,IF(C84=12,1,0)))))))))))))))</f>
        <v>0</v>
      </c>
      <c r="R84" s="12">
        <f t="shared" si="42"/>
        <v>0</v>
      </c>
      <c r="S84" s="12">
        <f t="shared" si="43"/>
        <v>0</v>
      </c>
    </row>
    <row r="85" spans="3:19" x14ac:dyDescent="0.25">
      <c r="C85" s="20">
        <f>IF(E85&lt;1,0,IF(INT(E85*100)=INT(E84*100),C84,10))</f>
        <v>0</v>
      </c>
      <c r="D85" s="21" t="str">
        <f t="shared" si="39"/>
        <v/>
      </c>
      <c r="E85" s="28">
        <f>IF(LARGE($R$2:$R$25,10)&lt;1,0,LARGE($R$2:$R$25,10))</f>
        <v>0</v>
      </c>
      <c r="F85" s="22">
        <f t="shared" si="40"/>
        <v>0</v>
      </c>
      <c r="G85" s="22">
        <f t="shared" si="41"/>
        <v>0</v>
      </c>
      <c r="H85" s="26">
        <f>IF(COUNTIF(G$76:G85,G85)&gt;3,0,IF(C85="",0,IF(C85=0,0,IF(C85=1,16,IF(C85=2,14,IF(C85=3,12,IF(C85=4,11,IF(C85=5,10,IF(C85=6,9,IF(C85=7,7,IF(C85=8,5,IF(C85=9,4,IF(C85=10,3,IF(C85=11,2,IF(C85=12,1,0)))))))))))))))</f>
        <v>0</v>
      </c>
      <c r="R85" s="12">
        <f t="shared" si="42"/>
        <v>0</v>
      </c>
      <c r="S85" s="12">
        <f t="shared" si="43"/>
        <v>0</v>
      </c>
    </row>
    <row r="86" spans="3:19" x14ac:dyDescent="0.25">
      <c r="C86" s="20">
        <f>IF(E86&lt;1,0,IF(INT(E86*100)=INT(E85*100),C85,11))</f>
        <v>0</v>
      </c>
      <c r="D86" s="21" t="str">
        <f t="shared" si="39"/>
        <v/>
      </c>
      <c r="E86" s="28">
        <f>IF(LARGE($R$2:$R$25,11)&lt;1,0,LARGE($R$2:$R$25,11))</f>
        <v>0</v>
      </c>
      <c r="F86" s="22">
        <f t="shared" si="40"/>
        <v>0</v>
      </c>
      <c r="G86" s="22">
        <f t="shared" si="41"/>
        <v>0</v>
      </c>
      <c r="H86" s="26">
        <f>IF(COUNTIF(G$76:G86,G86)&gt;3,0,IF(C86="",0,IF(C86=0,0,IF(C86=1,16,IF(C86=2,14,IF(C86=3,12,IF(C86=4,11,IF(C86=5,10,IF(C86=6,9,IF(C86=7,7,IF(C86=8,5,IF(C86=9,4,IF(C86=10,3,IF(C86=11,2,IF(C86=12,1,0)))))))))))))))</f>
        <v>0</v>
      </c>
      <c r="R86" s="12">
        <f t="shared" si="42"/>
        <v>0</v>
      </c>
      <c r="S86" s="12">
        <f t="shared" si="43"/>
        <v>0</v>
      </c>
    </row>
    <row r="87" spans="3:19" x14ac:dyDescent="0.25">
      <c r="C87" s="20">
        <f>IF(E87&lt;1,0,IF(INT(E87*100)=INT(E86*100),C86,12))</f>
        <v>0</v>
      </c>
      <c r="D87" s="21" t="str">
        <f t="shared" si="39"/>
        <v/>
      </c>
      <c r="E87" s="28">
        <f>IF(LARGE($R$2:$R$25,12)&lt;1,0,LARGE($R$2:$R$25,12))</f>
        <v>0</v>
      </c>
      <c r="F87" s="22">
        <f t="shared" si="40"/>
        <v>0</v>
      </c>
      <c r="G87" s="22">
        <f t="shared" si="41"/>
        <v>0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>
        <f t="shared" si="42"/>
        <v>0</v>
      </c>
      <c r="S87" s="12">
        <f t="shared" si="43"/>
        <v>0</v>
      </c>
    </row>
    <row r="88" spans="3:19" x14ac:dyDescent="0.25">
      <c r="C88" s="20">
        <f>IF(E88&lt;1,0,IF(INT(E88*100)=INT(E87*100),C87,13))</f>
        <v>0</v>
      </c>
      <c r="D88" s="21" t="str">
        <f t="shared" si="39"/>
        <v/>
      </c>
      <c r="E88" s="28">
        <f>IF(LARGE($R$2:$R$25,13)&lt;1,0,LARGE($R$2:$R$25,13))</f>
        <v>0</v>
      </c>
      <c r="F88" s="22">
        <f t="shared" si="40"/>
        <v>0</v>
      </c>
      <c r="G88" s="22">
        <f t="shared" si="41"/>
        <v>0</v>
      </c>
      <c r="H88" s="26"/>
      <c r="R88" s="12">
        <f t="shared" si="42"/>
        <v>0</v>
      </c>
      <c r="S88" s="12">
        <f t="shared" si="43"/>
        <v>0</v>
      </c>
    </row>
    <row r="89" spans="3:19" x14ac:dyDescent="0.25">
      <c r="C89" s="20">
        <f>IF(E89&lt;1,0,IF(INT(E89*100)=INT(E88*100),C88,14))</f>
        <v>0</v>
      </c>
      <c r="D89" s="21" t="str">
        <f t="shared" si="39"/>
        <v/>
      </c>
      <c r="E89" s="28">
        <f>IF(LARGE($R$2:$R$25,14)&lt;1,0,LARGE($R$2:$R$25,14))</f>
        <v>0</v>
      </c>
      <c r="F89" s="22">
        <f t="shared" si="40"/>
        <v>0</v>
      </c>
      <c r="G89" s="22">
        <f t="shared" si="41"/>
        <v>0</v>
      </c>
      <c r="H89" s="26"/>
      <c r="R89" s="12">
        <f t="shared" si="42"/>
        <v>0</v>
      </c>
      <c r="S89" s="12">
        <f t="shared" si="43"/>
        <v>0</v>
      </c>
    </row>
    <row r="90" spans="3:19" x14ac:dyDescent="0.25">
      <c r="C90" s="20">
        <f>IF(E90&lt;1,0,IF(INT(E90*100)=INT(E89*100),C89,15))</f>
        <v>0</v>
      </c>
      <c r="D90" s="21" t="str">
        <f t="shared" si="39"/>
        <v/>
      </c>
      <c r="E90" s="28">
        <f>IF(LARGE($R$2:$R$25,15)&lt;1,0,LARGE($R$2:$R$25,15))</f>
        <v>0</v>
      </c>
      <c r="F90" s="22">
        <f t="shared" si="40"/>
        <v>0</v>
      </c>
      <c r="G90" s="22">
        <f t="shared" si="41"/>
        <v>0</v>
      </c>
      <c r="H90" s="26"/>
      <c r="R90" s="12">
        <f t="shared" si="42"/>
        <v>0</v>
      </c>
      <c r="S90" s="12">
        <f t="shared" si="43"/>
        <v>0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>
        <f t="shared" si="42"/>
        <v>0</v>
      </c>
      <c r="S91" s="12">
        <f t="shared" si="43"/>
        <v>0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>
        <f t="shared" si="42"/>
        <v>0</v>
      </c>
      <c r="S92" s="12">
        <f t="shared" si="43"/>
        <v>0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>
        <f t="shared" si="42"/>
        <v>0</v>
      </c>
      <c r="S93" s="12">
        <f t="shared" si="43"/>
        <v>0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>
        <f t="shared" si="42"/>
        <v>0</v>
      </c>
      <c r="S94" s="12">
        <f t="shared" si="43"/>
        <v>0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>
        <f t="shared" si="42"/>
        <v>0</v>
      </c>
      <c r="S95" s="12">
        <f t="shared" si="43"/>
        <v>0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>
        <f t="shared" si="42"/>
        <v>0</v>
      </c>
      <c r="S96" s="12">
        <f t="shared" si="43"/>
        <v>0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>
        <f t="shared" si="42"/>
        <v>0</v>
      </c>
      <c r="S97" s="12">
        <f t="shared" si="43"/>
        <v>0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>
        <f t="shared" si="42"/>
        <v>0</v>
      </c>
      <c r="S98" s="12">
        <f t="shared" si="43"/>
        <v>0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>
        <f t="shared" si="42"/>
        <v>0</v>
      </c>
      <c r="S99" s="12">
        <f t="shared" si="43"/>
        <v>0</v>
      </c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103" priority="96">
      <formula>IF(SUM(G2:G3)&gt;3.7,TRUE,FALSE)</formula>
    </cfRule>
  </conditionalFormatting>
  <conditionalFormatting sqref="G2">
    <cfRule type="expression" dxfId="1102" priority="95">
      <formula>IF(SUM(G2:G3)&gt;3.7,TRUE,FALSE)</formula>
    </cfRule>
  </conditionalFormatting>
  <conditionalFormatting sqref="E3">
    <cfRule type="expression" dxfId="1101" priority="94">
      <formula>IF(E3="",FALSE,IF(LEFT(E3,1)=LEFT(E2,1),TRUE,FALSE))</formula>
    </cfRule>
  </conditionalFormatting>
  <conditionalFormatting sqref="E4">
    <cfRule type="expression" dxfId="1100" priority="93">
      <formula>IF(E4="",FALSE,IF(OR(LEFT(E4,LEN(E4)-1)=LEFT(E3,LEN(E3)-1),LEFT(E4,LEN(E4)-1)=LEFT(E2,LEN(E2)-1)),TRUE,FALSE))</formula>
    </cfRule>
  </conditionalFormatting>
  <conditionalFormatting sqref="G6">
    <cfRule type="expression" dxfId="1099" priority="92">
      <formula>IF(SUM(G5:G6)&gt;3.7,TRUE,FALSE)</formula>
    </cfRule>
  </conditionalFormatting>
  <conditionalFormatting sqref="G5">
    <cfRule type="expression" dxfId="1098" priority="91">
      <formula>IF(SUM(G5:G6)&gt;3.7,TRUE,FALSE)</formula>
    </cfRule>
  </conditionalFormatting>
  <conditionalFormatting sqref="E6">
    <cfRule type="expression" dxfId="1097" priority="90">
      <formula>IF(E6="",FALSE,IF(LEFT(E6,1)=LEFT(E5,1),TRUE,FALSE))</formula>
    </cfRule>
  </conditionalFormatting>
  <conditionalFormatting sqref="E7">
    <cfRule type="expression" dxfId="1096" priority="89">
      <formula>IF(E7="",FALSE,IF(OR(LEFT(E7,LEN(E7)-1)=LEFT(E6,LEN(E6)-1),LEFT(E7,LEN(E7)-1)=LEFT(E5,LEN(E5)-1)),TRUE,FALSE))</formula>
    </cfRule>
  </conditionalFormatting>
  <conditionalFormatting sqref="G9">
    <cfRule type="expression" dxfId="1095" priority="88">
      <formula>IF(SUM(G8:G9)&gt;3.7,TRUE,FALSE)</formula>
    </cfRule>
  </conditionalFormatting>
  <conditionalFormatting sqref="G8">
    <cfRule type="expression" dxfId="1094" priority="87">
      <formula>IF(SUM(G8:G9)&gt;3.7,TRUE,FALSE)</formula>
    </cfRule>
  </conditionalFormatting>
  <conditionalFormatting sqref="E9">
    <cfRule type="expression" dxfId="1093" priority="86">
      <formula>IF(E9="",FALSE,IF(LEFT(E9,1)=LEFT(E8,1),TRUE,FALSE))</formula>
    </cfRule>
  </conditionalFormatting>
  <conditionalFormatting sqref="E10">
    <cfRule type="expression" dxfId="1092" priority="85">
      <formula>IF(E10="",FALSE,IF(OR(LEFT(E10,LEN(E10)-1)=LEFT(E9,LEN(E9)-1),LEFT(E10,LEN(E10)-1)=LEFT(E8,LEN(E8)-1)),TRUE,FALSE))</formula>
    </cfRule>
  </conditionalFormatting>
  <conditionalFormatting sqref="G12">
    <cfRule type="expression" dxfId="1091" priority="84">
      <formula>IF(SUM(G11:G12)&gt;3.7,TRUE,FALSE)</formula>
    </cfRule>
  </conditionalFormatting>
  <conditionalFormatting sqref="G11">
    <cfRule type="expression" dxfId="1090" priority="83">
      <formula>IF(SUM(G11:G12)&gt;3.7,TRUE,FALSE)</formula>
    </cfRule>
  </conditionalFormatting>
  <conditionalFormatting sqref="E12">
    <cfRule type="expression" dxfId="1089" priority="82">
      <formula>IF(E12="",FALSE,IF(LEFT(E12,1)=LEFT(E11,1),TRUE,FALSE))</formula>
    </cfRule>
  </conditionalFormatting>
  <conditionalFormatting sqref="E13">
    <cfRule type="expression" dxfId="1088" priority="81">
      <formula>IF(E13="",FALSE,IF(OR(LEFT(E13,LEN(E13)-1)=LEFT(E12,LEN(E12)-1),LEFT(E13,LEN(E13)-1)=LEFT(E11,LEN(E11)-1)),TRUE,FALSE))</formula>
    </cfRule>
  </conditionalFormatting>
  <conditionalFormatting sqref="G15">
    <cfRule type="expression" dxfId="1087" priority="80">
      <formula>IF(SUM(G14:G15)&gt;3.7,TRUE,FALSE)</formula>
    </cfRule>
  </conditionalFormatting>
  <conditionalFormatting sqref="G14">
    <cfRule type="expression" dxfId="1086" priority="79">
      <formula>IF(SUM(G14:G15)&gt;3.7,TRUE,FALSE)</formula>
    </cfRule>
  </conditionalFormatting>
  <conditionalFormatting sqref="E15">
    <cfRule type="expression" dxfId="1085" priority="78">
      <formula>IF(E15="",FALSE,IF(LEFT(E15,1)=LEFT(E14,1),TRUE,FALSE))</formula>
    </cfRule>
  </conditionalFormatting>
  <conditionalFormatting sqref="E16">
    <cfRule type="expression" dxfId="1084" priority="77">
      <formula>IF(E16="",FALSE,IF(OR(LEFT(E16,LEN(E16)-1)=LEFT(E15,LEN(E15)-1),LEFT(E16,LEN(E16)-1)=LEFT(E14,LEN(E14)-1)),TRUE,FALSE))</formula>
    </cfRule>
  </conditionalFormatting>
  <conditionalFormatting sqref="G18">
    <cfRule type="expression" dxfId="1083" priority="76">
      <formula>IF(SUM(G17:G18)&gt;3.7,TRUE,FALSE)</formula>
    </cfRule>
  </conditionalFormatting>
  <conditionalFormatting sqref="G17">
    <cfRule type="expression" dxfId="1082" priority="75">
      <formula>IF(SUM(G17:G18)&gt;3.7,TRUE,FALSE)</formula>
    </cfRule>
  </conditionalFormatting>
  <conditionalFormatting sqref="E18">
    <cfRule type="expression" dxfId="1081" priority="74">
      <formula>IF(E18="",FALSE,IF(LEFT(E18,1)=LEFT(E17,1),TRUE,FALSE))</formula>
    </cfRule>
  </conditionalFormatting>
  <conditionalFormatting sqref="E19">
    <cfRule type="expression" dxfId="1080" priority="73">
      <formula>IF(E19="",FALSE,IF(OR(LEFT(E19,LEN(E19)-1)=LEFT(E18,LEN(E18)-1),LEFT(E19,LEN(E19)-1)=LEFT(E17,LEN(E17)-1)),TRUE,FALSE))</formula>
    </cfRule>
  </conditionalFormatting>
  <conditionalFormatting sqref="G21">
    <cfRule type="expression" dxfId="1079" priority="72">
      <formula>IF(SUM(G20:G21)&gt;3.7,TRUE,FALSE)</formula>
    </cfRule>
  </conditionalFormatting>
  <conditionalFormatting sqref="G20">
    <cfRule type="expression" dxfId="1078" priority="71">
      <formula>IF(SUM(G20:G21)&gt;3.7,TRUE,FALSE)</formula>
    </cfRule>
  </conditionalFormatting>
  <conditionalFormatting sqref="E21">
    <cfRule type="expression" dxfId="1077" priority="70">
      <formula>IF(E21="",FALSE,IF(LEFT(E21,1)=LEFT(E20,1),TRUE,FALSE))</formula>
    </cfRule>
  </conditionalFormatting>
  <conditionalFormatting sqref="E22">
    <cfRule type="expression" dxfId="1076" priority="69">
      <formula>IF(E22="",FALSE,IF(OR(LEFT(E22,LEN(E22)-1)=LEFT(E21,LEN(E21)-1),LEFT(E22,LEN(E22)-1)=LEFT(E20,LEN(E20)-1)),TRUE,FALSE))</formula>
    </cfRule>
  </conditionalFormatting>
  <conditionalFormatting sqref="G24">
    <cfRule type="expression" dxfId="1075" priority="68">
      <formula>IF(SUM(G23:G24)&gt;3.7,TRUE,FALSE)</formula>
    </cfRule>
  </conditionalFormatting>
  <conditionalFormatting sqref="G23">
    <cfRule type="expression" dxfId="1074" priority="67">
      <formula>IF(SUM(G23:G24)&gt;3.7,TRUE,FALSE)</formula>
    </cfRule>
  </conditionalFormatting>
  <conditionalFormatting sqref="E24">
    <cfRule type="expression" dxfId="1073" priority="66">
      <formula>IF(E24="",FALSE,IF(LEFT(E24,1)=LEFT(E23,1),TRUE,FALSE))</formula>
    </cfRule>
  </conditionalFormatting>
  <conditionalFormatting sqref="E25">
    <cfRule type="expression" dxfId="1072" priority="65">
      <formula>IF(E25="",FALSE,IF(OR(LEFT(E25,LEN(E25)-1)=LEFT(E24,LEN(E24)-1),LEFT(E25,LEN(E25)-1)=LEFT(E23,LEN(E23)-1)),TRUE,FALSE))</formula>
    </cfRule>
  </conditionalFormatting>
  <conditionalFormatting sqref="G27">
    <cfRule type="expression" dxfId="1071" priority="64">
      <formula>IF(SUM(G26:G27)&gt;3.7,TRUE,FALSE)</formula>
    </cfRule>
  </conditionalFormatting>
  <conditionalFormatting sqref="G26">
    <cfRule type="expression" dxfId="1070" priority="63">
      <formula>IF(SUM(G26:G27)&gt;3.7,TRUE,FALSE)</formula>
    </cfRule>
  </conditionalFormatting>
  <conditionalFormatting sqref="E27">
    <cfRule type="expression" dxfId="1069" priority="62">
      <formula>IF(E27="",FALSE,IF(LEFT(E27,1)=LEFT(E26,1),TRUE,FALSE))</formula>
    </cfRule>
  </conditionalFormatting>
  <conditionalFormatting sqref="E28">
    <cfRule type="expression" dxfId="1068" priority="61">
      <formula>IF(E28="",FALSE,IF(OR(LEFT(E28,LEN(E28)-1)=LEFT(E27,LEN(E27)-1),LEFT(E28,LEN(E28)-1)=LEFT(E26,LEN(E26)-1)),TRUE,FALSE))</formula>
    </cfRule>
  </conditionalFormatting>
  <conditionalFormatting sqref="G30">
    <cfRule type="expression" dxfId="1067" priority="60">
      <formula>IF(SUM(G29:G30)&gt;3.7,TRUE,FALSE)</formula>
    </cfRule>
  </conditionalFormatting>
  <conditionalFormatting sqref="G29">
    <cfRule type="expression" dxfId="1066" priority="59">
      <formula>IF(SUM(G29:G30)&gt;3.7,TRUE,FALSE)</formula>
    </cfRule>
  </conditionalFormatting>
  <conditionalFormatting sqref="E30">
    <cfRule type="expression" dxfId="1065" priority="58">
      <formula>IF(E30="",FALSE,IF(LEFT(E30,1)=LEFT(E29,1),TRUE,FALSE))</formula>
    </cfRule>
  </conditionalFormatting>
  <conditionalFormatting sqref="E31">
    <cfRule type="expression" dxfId="1064" priority="57">
      <formula>IF(E31="",FALSE,IF(OR(LEFT(E31,LEN(E31)-1)=LEFT(E30,LEN(E30)-1),LEFT(E31,LEN(E31)-1)=LEFT(E29,LEN(E29)-1)),TRUE,FALSE))</formula>
    </cfRule>
  </conditionalFormatting>
  <conditionalFormatting sqref="G33">
    <cfRule type="expression" dxfId="1063" priority="56">
      <formula>IF(SUM(G32:G33)&gt;3.7,TRUE,FALSE)</formula>
    </cfRule>
  </conditionalFormatting>
  <conditionalFormatting sqref="G32">
    <cfRule type="expression" dxfId="1062" priority="55">
      <formula>IF(SUM(G32:G33)&gt;3.7,TRUE,FALSE)</formula>
    </cfRule>
  </conditionalFormatting>
  <conditionalFormatting sqref="E33">
    <cfRule type="expression" dxfId="1061" priority="54">
      <formula>IF(E33="",FALSE,IF(LEFT(E33,1)=LEFT(E32,1),TRUE,FALSE))</formula>
    </cfRule>
  </conditionalFormatting>
  <conditionalFormatting sqref="E34">
    <cfRule type="expression" dxfId="1060" priority="53">
      <formula>IF(E34="",FALSE,IF(OR(LEFT(E34,LEN(E34)-1)=LEFT(E33,LEN(E33)-1),LEFT(E34,LEN(E34)-1)=LEFT(E32,LEN(E32)-1)),TRUE,FALSE))</formula>
    </cfRule>
  </conditionalFormatting>
  <conditionalFormatting sqref="G36">
    <cfRule type="expression" dxfId="1059" priority="52">
      <formula>IF(SUM(G35:G36)&gt;3.7,TRUE,FALSE)</formula>
    </cfRule>
  </conditionalFormatting>
  <conditionalFormatting sqref="G35">
    <cfRule type="expression" dxfId="1058" priority="51">
      <formula>IF(SUM(G35:G36)&gt;3.7,TRUE,FALSE)</formula>
    </cfRule>
  </conditionalFormatting>
  <conditionalFormatting sqref="E36">
    <cfRule type="expression" dxfId="1057" priority="50">
      <formula>IF(E36="",FALSE,IF(LEFT(E36,1)=LEFT(E35,1),TRUE,FALSE))</formula>
    </cfRule>
  </conditionalFormatting>
  <conditionalFormatting sqref="E37">
    <cfRule type="expression" dxfId="1056" priority="49">
      <formula>IF(E37="",FALSE,IF(OR(LEFT(E37,LEN(E37)-1)=LEFT(E36,LEN(E36)-1),LEFT(E37,LEN(E37)-1)=LEFT(E35,LEN(E35)-1)),TRUE,FALSE))</formula>
    </cfRule>
  </conditionalFormatting>
  <conditionalFormatting sqref="G39">
    <cfRule type="expression" dxfId="1055" priority="48">
      <formula>IF(SUM(G38:G39)&gt;3.7,TRUE,FALSE)</formula>
    </cfRule>
  </conditionalFormatting>
  <conditionalFormatting sqref="G38">
    <cfRule type="expression" dxfId="1054" priority="47">
      <formula>IF(SUM(G38:G39)&gt;3.7,TRUE,FALSE)</formula>
    </cfRule>
  </conditionalFormatting>
  <conditionalFormatting sqref="E39">
    <cfRule type="expression" dxfId="1053" priority="46">
      <formula>IF(E39="",FALSE,IF(LEFT(E39,1)=LEFT(E38,1),TRUE,FALSE))</formula>
    </cfRule>
  </conditionalFormatting>
  <conditionalFormatting sqref="E40">
    <cfRule type="expression" dxfId="1052" priority="45">
      <formula>IF(E40="",FALSE,IF(OR(LEFT(E40,LEN(E40)-1)=LEFT(E39,LEN(E39)-1),LEFT(E40,LEN(E40)-1)=LEFT(E38,LEN(E38)-1)),TRUE,FALSE))</formula>
    </cfRule>
  </conditionalFormatting>
  <conditionalFormatting sqref="G42">
    <cfRule type="expression" dxfId="1051" priority="44">
      <formula>IF(SUM(G41:G42)&gt;3.7,TRUE,FALSE)</formula>
    </cfRule>
  </conditionalFormatting>
  <conditionalFormatting sqref="G41">
    <cfRule type="expression" dxfId="1050" priority="43">
      <formula>IF(SUM(G41:G42)&gt;3.7,TRUE,FALSE)</formula>
    </cfRule>
  </conditionalFormatting>
  <conditionalFormatting sqref="E42">
    <cfRule type="expression" dxfId="1049" priority="42">
      <formula>IF(E42="",FALSE,IF(LEFT(E42,1)=LEFT(E41,1),TRUE,FALSE))</formula>
    </cfRule>
  </conditionalFormatting>
  <conditionalFormatting sqref="E43">
    <cfRule type="expression" dxfId="1048" priority="41">
      <formula>IF(E43="",FALSE,IF(OR(LEFT(E43,LEN(E43)-1)=LEFT(E42,LEN(E42)-1),LEFT(E43,LEN(E43)-1)=LEFT(E41,LEN(E41)-1)),TRUE,FALSE))</formula>
    </cfRule>
  </conditionalFormatting>
  <conditionalFormatting sqref="G45">
    <cfRule type="expression" dxfId="1047" priority="40">
      <formula>IF(SUM(G44:G45)&gt;3.7,TRUE,FALSE)</formula>
    </cfRule>
  </conditionalFormatting>
  <conditionalFormatting sqref="G44">
    <cfRule type="expression" dxfId="1046" priority="39">
      <formula>IF(SUM(G44:G45)&gt;3.7,TRUE,FALSE)</formula>
    </cfRule>
  </conditionalFormatting>
  <conditionalFormatting sqref="E45">
    <cfRule type="expression" dxfId="1045" priority="38">
      <formula>IF(E45="",FALSE,IF(LEFT(E45,1)=LEFT(E44,1),TRUE,FALSE))</formula>
    </cfRule>
  </conditionalFormatting>
  <conditionalFormatting sqref="E46">
    <cfRule type="expression" dxfId="1044" priority="37">
      <formula>IF(E46="",FALSE,IF(OR(LEFT(E46,LEN(E46)-1)=LEFT(E45,LEN(E45)-1),LEFT(E46,LEN(E46)-1)=LEFT(E44,LEN(E44)-1)),TRUE,FALSE))</formula>
    </cfRule>
  </conditionalFormatting>
  <conditionalFormatting sqref="G48">
    <cfRule type="expression" dxfId="1043" priority="36">
      <formula>IF(SUM(G47:G48)&gt;3.7,TRUE,FALSE)</formula>
    </cfRule>
  </conditionalFormatting>
  <conditionalFormatting sqref="G47">
    <cfRule type="expression" dxfId="1042" priority="35">
      <formula>IF(SUM(G47:G48)&gt;3.7,TRUE,FALSE)</formula>
    </cfRule>
  </conditionalFormatting>
  <conditionalFormatting sqref="E48">
    <cfRule type="expression" dxfId="1041" priority="34">
      <formula>IF(E48="",FALSE,IF(LEFT(E48,1)=LEFT(E47,1),TRUE,FALSE))</formula>
    </cfRule>
  </conditionalFormatting>
  <conditionalFormatting sqref="E49">
    <cfRule type="expression" dxfId="1040" priority="33">
      <formula>IF(E49="",FALSE,IF(OR(LEFT(E49,LEN(E49)-1)=LEFT(E48,LEN(E48)-1),LEFT(E49,LEN(E49)-1)=LEFT(E47,LEN(E47)-1)),TRUE,FALSE))</formula>
    </cfRule>
  </conditionalFormatting>
  <conditionalFormatting sqref="G51">
    <cfRule type="expression" dxfId="1039" priority="32">
      <formula>IF(SUM(G50:G51)&gt;3.7,TRUE,FALSE)</formula>
    </cfRule>
  </conditionalFormatting>
  <conditionalFormatting sqref="G50">
    <cfRule type="expression" dxfId="1038" priority="31">
      <formula>IF(SUM(G50:G51)&gt;3.7,TRUE,FALSE)</formula>
    </cfRule>
  </conditionalFormatting>
  <conditionalFormatting sqref="E51">
    <cfRule type="expression" dxfId="1037" priority="30">
      <formula>IF(E51="",FALSE,IF(LEFT(E51,1)=LEFT(E50,1),TRUE,FALSE))</formula>
    </cfRule>
  </conditionalFormatting>
  <conditionalFormatting sqref="E52">
    <cfRule type="expression" dxfId="1036" priority="29">
      <formula>IF(E52="",FALSE,IF(OR(LEFT(E52,LEN(E52)-1)=LEFT(E51,LEN(E51)-1),LEFT(E52,LEN(E52)-1)=LEFT(E50,LEN(E50)-1)),TRUE,FALSE))</formula>
    </cfRule>
  </conditionalFormatting>
  <conditionalFormatting sqref="G54">
    <cfRule type="expression" dxfId="1035" priority="28">
      <formula>IF(SUM(G53:G54)&gt;3.7,TRUE,FALSE)</formula>
    </cfRule>
  </conditionalFormatting>
  <conditionalFormatting sqref="G53">
    <cfRule type="expression" dxfId="1034" priority="27">
      <formula>IF(SUM(G53:G54)&gt;3.7,TRUE,FALSE)</formula>
    </cfRule>
  </conditionalFormatting>
  <conditionalFormatting sqref="E54">
    <cfRule type="expression" dxfId="1033" priority="26">
      <formula>IF(E54="",FALSE,IF(LEFT(E54,1)=LEFT(E53,1),TRUE,FALSE))</formula>
    </cfRule>
  </conditionalFormatting>
  <conditionalFormatting sqref="E55">
    <cfRule type="expression" dxfId="1032" priority="25">
      <formula>IF(E55="",FALSE,IF(OR(LEFT(E55,LEN(E55)-1)=LEFT(E54,LEN(E54)-1),LEFT(E55,LEN(E55)-1)=LEFT(E53,LEN(E53)-1)),TRUE,FALSE))</formula>
    </cfRule>
  </conditionalFormatting>
  <conditionalFormatting sqref="G57">
    <cfRule type="expression" dxfId="1031" priority="24">
      <formula>IF(SUM(G56:G57)&gt;3.7,TRUE,FALSE)</formula>
    </cfRule>
  </conditionalFormatting>
  <conditionalFormatting sqref="G56">
    <cfRule type="expression" dxfId="1030" priority="23">
      <formula>IF(SUM(G56:G57)&gt;3.7,TRUE,FALSE)</formula>
    </cfRule>
  </conditionalFormatting>
  <conditionalFormatting sqref="E57">
    <cfRule type="expression" dxfId="1029" priority="22">
      <formula>IF(E57="",FALSE,IF(LEFT(E57,1)=LEFT(E56,1),TRUE,FALSE))</formula>
    </cfRule>
  </conditionalFormatting>
  <conditionalFormatting sqref="E58">
    <cfRule type="expression" dxfId="1028" priority="21">
      <formula>IF(E58="",FALSE,IF(OR(LEFT(E58,LEN(E58)-1)=LEFT(E57,LEN(E57)-1),LEFT(E58,LEN(E58)-1)=LEFT(E56,LEN(E56)-1)),TRUE,FALSE))</formula>
    </cfRule>
  </conditionalFormatting>
  <conditionalFormatting sqref="G60">
    <cfRule type="expression" dxfId="1027" priority="20">
      <formula>IF(SUM(G59:G60)&gt;3.7,TRUE,FALSE)</formula>
    </cfRule>
  </conditionalFormatting>
  <conditionalFormatting sqref="G59">
    <cfRule type="expression" dxfId="1026" priority="19">
      <formula>IF(SUM(G59:G60)&gt;3.7,TRUE,FALSE)</formula>
    </cfRule>
  </conditionalFormatting>
  <conditionalFormatting sqref="E60">
    <cfRule type="expression" dxfId="1025" priority="18">
      <formula>IF(E60="",FALSE,IF(LEFT(E60,1)=LEFT(E59,1),TRUE,FALSE))</formula>
    </cfRule>
  </conditionalFormatting>
  <conditionalFormatting sqref="E61">
    <cfRule type="expression" dxfId="1024" priority="17">
      <formula>IF(E61="",FALSE,IF(OR(LEFT(E61,LEN(E61)-1)=LEFT(E60,LEN(E60)-1),LEFT(E61,LEN(E61)-1)=LEFT(E59,LEN(E59)-1)),TRUE,FALSE))</formula>
    </cfRule>
  </conditionalFormatting>
  <conditionalFormatting sqref="G63">
    <cfRule type="expression" dxfId="1023" priority="16">
      <formula>IF(SUM(G62:G63)&gt;3.7,TRUE,FALSE)</formula>
    </cfRule>
  </conditionalFormatting>
  <conditionalFormatting sqref="G62">
    <cfRule type="expression" dxfId="1022" priority="15">
      <formula>IF(SUM(G62:G63)&gt;3.7,TRUE,FALSE)</formula>
    </cfRule>
  </conditionalFormatting>
  <conditionalFormatting sqref="E63">
    <cfRule type="expression" dxfId="1021" priority="14">
      <formula>IF(E63="",FALSE,IF(LEFT(E63,1)=LEFT(E62,1),TRUE,FALSE))</formula>
    </cfRule>
  </conditionalFormatting>
  <conditionalFormatting sqref="E64">
    <cfRule type="expression" dxfId="1020" priority="13">
      <formula>IF(E64="",FALSE,IF(OR(LEFT(E64,LEN(E64)-1)=LEFT(E63,LEN(E63)-1),LEFT(E64,LEN(E64)-1)=LEFT(E62,LEN(E62)-1)),TRUE,FALSE))</formula>
    </cfRule>
  </conditionalFormatting>
  <conditionalFormatting sqref="G66">
    <cfRule type="expression" dxfId="1019" priority="12">
      <formula>IF(SUM(G65:G66)&gt;3.7,TRUE,FALSE)</formula>
    </cfRule>
  </conditionalFormatting>
  <conditionalFormatting sqref="G65">
    <cfRule type="expression" dxfId="1018" priority="11">
      <formula>IF(SUM(G65:G66)&gt;3.7,TRUE,FALSE)</formula>
    </cfRule>
  </conditionalFormatting>
  <conditionalFormatting sqref="E66">
    <cfRule type="expression" dxfId="1017" priority="10">
      <formula>IF(E66="",FALSE,IF(LEFT(E66,1)=LEFT(E65,1),TRUE,FALSE))</formula>
    </cfRule>
  </conditionalFormatting>
  <conditionalFormatting sqref="E67">
    <cfRule type="expression" dxfId="1016" priority="9">
      <formula>IF(E67="",FALSE,IF(OR(LEFT(E67,LEN(E67)-1)=LEFT(E66,LEN(E66)-1),LEFT(E67,LEN(E67)-1)=LEFT(E65,LEN(E65)-1)),TRUE,FALSE))</formula>
    </cfRule>
  </conditionalFormatting>
  <conditionalFormatting sqref="G69">
    <cfRule type="expression" dxfId="1015" priority="8">
      <formula>IF(SUM(G68:G69)&gt;3.7,TRUE,FALSE)</formula>
    </cfRule>
  </conditionalFormatting>
  <conditionalFormatting sqref="G68">
    <cfRule type="expression" dxfId="1014" priority="7">
      <formula>IF(SUM(G68:G69)&gt;3.7,TRUE,FALSE)</formula>
    </cfRule>
  </conditionalFormatting>
  <conditionalFormatting sqref="E69">
    <cfRule type="expression" dxfId="1013" priority="6">
      <formula>IF(E69="",FALSE,IF(LEFT(E69,1)=LEFT(E68,1),TRUE,FALSE))</formula>
    </cfRule>
  </conditionalFormatting>
  <conditionalFormatting sqref="E70">
    <cfRule type="expression" dxfId="1012" priority="5">
      <formula>IF(E70="",FALSE,IF(OR(LEFT(E70,LEN(E70)-1)=LEFT(E69,LEN(E69)-1),LEFT(E70,LEN(E70)-1)=LEFT(E68,LEN(E68)-1)),TRUE,FALSE))</formula>
    </cfRule>
  </conditionalFormatting>
  <conditionalFormatting sqref="G72">
    <cfRule type="expression" dxfId="1011" priority="4">
      <formula>IF(SUM(G71:G72)&gt;3.7,TRUE,FALSE)</formula>
    </cfRule>
  </conditionalFormatting>
  <conditionalFormatting sqref="G71">
    <cfRule type="expression" dxfId="1010" priority="3">
      <formula>IF(SUM(G71:G72)&gt;3.7,TRUE,FALSE)</formula>
    </cfRule>
  </conditionalFormatting>
  <conditionalFormatting sqref="E72">
    <cfRule type="expression" dxfId="1009" priority="2">
      <formula>IF(E72="",FALSE,IF(LEFT(E72,1)=LEFT(E71,1),TRUE,FALSE))</formula>
    </cfRule>
  </conditionalFormatting>
  <conditionalFormatting sqref="E73">
    <cfRule type="expression" dxfId="1008" priority="1">
      <formula>IF(E73="",FALSE,IF(OR(LEFT(E73,LEN(E73)-1)=LEFT(E72,LEN(E72)-1),LEFT(E73,LEN(E73)-1)=LEFT(E71,LEN(E71)-1)),TRUE,FALSE))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2E11-F49E-414A-9D21-80298FB9EE26}">
  <dimension ref="A1:T99"/>
  <sheetViews>
    <sheetView workbookViewId="0">
      <pane ySplit="1" topLeftCell="A2" activePane="bottomLeft" state="frozen"/>
      <selection pane="bottomLeft" activeCell="B2" sqref="B2:B4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O4+0.000001</f>
        <v>9.9999999999999995E-7</v>
      </c>
      <c r="S2" s="13">
        <f>B2</f>
        <v>0</v>
      </c>
      <c r="T2" s="13">
        <f>C2</f>
        <v>0</v>
      </c>
    </row>
    <row r="3" spans="1:20" ht="15.75" thickBot="1" x14ac:dyDescent="0.3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3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O7+0.000002</f>
        <v>1.9999999999999999E-6</v>
      </c>
      <c r="S3" s="13">
        <f>B5</f>
        <v>0</v>
      </c>
      <c r="T3" s="13">
        <f>C5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5">
        <f>IF(N4="",0,N4+O3)</f>
        <v>0</v>
      </c>
      <c r="R4" s="13">
        <f>O10+0.000003</f>
        <v>3.0000000000000001E-6</v>
      </c>
      <c r="S4" s="13">
        <f>B8</f>
        <v>0</v>
      </c>
      <c r="T4" s="13">
        <f>C8</f>
        <v>0</v>
      </c>
    </row>
    <row r="5" spans="1:20" x14ac:dyDescent="0.25">
      <c r="A5" s="72">
        <v>2</v>
      </c>
      <c r="B5" s="69"/>
      <c r="C5" s="70"/>
      <c r="D5" s="30">
        <v>1</v>
      </c>
      <c r="E5" s="31"/>
      <c r="F5" s="32" t="str">
        <f>IF($E5="","",IF(ISNA(VLOOKUP($E5,DD!$A$2:$C$150,2,0)),"NO SUCH DIVE",VLOOKUP($E5,DD!$A$2:$C$150,2,0)))</f>
        <v/>
      </c>
      <c r="G5" s="30" t="str">
        <f>IF($E5="","",IF(ISNA(VLOOKUP($E5,DD!$A$2:$C$150,3,0)),"",VLOOKUP($E5,DD!$A$2:$C$150,3,0)))</f>
        <v/>
      </c>
      <c r="H5" s="33"/>
      <c r="I5" s="33"/>
      <c r="J5" s="33"/>
      <c r="K5" s="33"/>
      <c r="L5" s="33"/>
      <c r="M5" s="31"/>
      <c r="N5" s="32" t="str">
        <f t="shared" si="0"/>
        <v/>
      </c>
      <c r="O5" s="32" t="str">
        <f>IF(N5="","",N5)</f>
        <v/>
      </c>
      <c r="R5" s="13">
        <f>O13+0.000004</f>
        <v>3.9999999999999998E-6</v>
      </c>
      <c r="S5" s="13">
        <f>B11</f>
        <v>0</v>
      </c>
      <c r="T5" s="13">
        <f>C11</f>
        <v>0</v>
      </c>
    </row>
    <row r="6" spans="1:20" ht="15.75" thickBot="1" x14ac:dyDescent="0.3">
      <c r="A6" s="72"/>
      <c r="B6" s="69"/>
      <c r="C6" s="70"/>
      <c r="D6" s="30">
        <v>2</v>
      </c>
      <c r="E6" s="31"/>
      <c r="F6" s="32" t="str">
        <f>IF($E6="","",IF(ISNA(VLOOKUP($E6,DD!$A$2:$C$150,2,0)),"NO SUCH DIVE",VLOOKUP($E6,DD!$A$2:$C$150,2,0)))</f>
        <v/>
      </c>
      <c r="G6" s="30" t="str">
        <f>IF($E6="","",IF(ISNA(VLOOKUP($E6,DD!$A$2:$C$150,3,0)),"",VLOOKUP($E6,DD!$A$2:$C$150,3,0)))</f>
        <v/>
      </c>
      <c r="H6" s="33"/>
      <c r="I6" s="33"/>
      <c r="J6" s="33"/>
      <c r="K6" s="33"/>
      <c r="L6" s="33"/>
      <c r="M6" s="31"/>
      <c r="N6" s="32" t="str">
        <f t="shared" si="0"/>
        <v/>
      </c>
      <c r="O6" s="32" t="str">
        <f>IF(N6="","",N6+O5)</f>
        <v/>
      </c>
      <c r="R6" s="13">
        <f>O16+0.000005</f>
        <v>5.0000000000000004E-6</v>
      </c>
      <c r="S6" s="13">
        <f>B14</f>
        <v>0</v>
      </c>
      <c r="T6" s="13">
        <f>C14</f>
        <v>0</v>
      </c>
    </row>
    <row r="7" spans="1:20" ht="15.75" thickBot="1" x14ac:dyDescent="0.3">
      <c r="A7" s="72"/>
      <c r="B7" s="69"/>
      <c r="C7" s="70"/>
      <c r="D7" s="30">
        <v>3</v>
      </c>
      <c r="E7" s="31"/>
      <c r="F7" s="32" t="str">
        <f>IF($E7="","",IF(ISNA(VLOOKUP($E7,DD!$A$2:$C$150,2,0)),"NO SUCH DIVE",VLOOKUP($E7,DD!$A$2:$C$150,2,0)))</f>
        <v/>
      </c>
      <c r="G7" s="30" t="str">
        <f>IF($E7="","",IF(ISNA(VLOOKUP($E7,DD!$A$2:$C$150,3,0)),"",VLOOKUP($E7,DD!$A$2:$C$150,3,0)))</f>
        <v/>
      </c>
      <c r="H7" s="33"/>
      <c r="I7" s="33"/>
      <c r="J7" s="33"/>
      <c r="K7" s="33"/>
      <c r="L7" s="33"/>
      <c r="M7" s="31"/>
      <c r="N7" s="32" t="str">
        <f t="shared" si="0"/>
        <v/>
      </c>
      <c r="O7" s="34">
        <f>IF(N7="",0,N7+O6)</f>
        <v>0</v>
      </c>
      <c r="R7" s="13">
        <f>O19+0.000006</f>
        <v>6.0000000000000002E-6</v>
      </c>
      <c r="S7" s="13">
        <f>B17</f>
        <v>0</v>
      </c>
      <c r="T7" s="13">
        <f>C17</f>
        <v>0</v>
      </c>
    </row>
    <row r="8" spans="1:20" x14ac:dyDescent="0.25">
      <c r="A8" s="71">
        <v>3</v>
      </c>
      <c r="B8" s="67"/>
      <c r="C8" s="68"/>
      <c r="D8" s="14">
        <v>1</v>
      </c>
      <c r="E8" s="8"/>
      <c r="F8" s="12" t="str">
        <f>IF($E8="","",IF(ISNA(VLOOKUP($E8,DD!$A$2:$C$150,2,0)),"NO SUCH DIVE",VLOOKUP($E8,DD!$A$2:$C$150,2,0)))</f>
        <v/>
      </c>
      <c r="G8" s="14" t="str">
        <f>IF($E8="","",IF(ISNA(VLOOKUP($E8,DD!$A$2:$C$150,3,0)),"",VLOOKUP($E8,DD!$A$2:$C$150,3,0)))</f>
        <v/>
      </c>
      <c r="H8" s="11"/>
      <c r="I8" s="11"/>
      <c r="J8" s="11"/>
      <c r="K8" s="11"/>
      <c r="L8" s="11"/>
      <c r="M8" s="8"/>
      <c r="N8" s="12" t="str">
        <f t="shared" si="0"/>
        <v/>
      </c>
      <c r="O8" s="12" t="str">
        <f>IF(N8="","",N8)</f>
        <v/>
      </c>
      <c r="R8" s="13">
        <f>O22+0.000007</f>
        <v>6.9999999999999999E-6</v>
      </c>
      <c r="S8" s="13">
        <f>B20</f>
        <v>0</v>
      </c>
      <c r="T8" s="13">
        <f>C20</f>
        <v>0</v>
      </c>
    </row>
    <row r="9" spans="1:20" ht="15.75" thickBot="1" x14ac:dyDescent="0.3">
      <c r="A9" s="71"/>
      <c r="B9" s="67"/>
      <c r="C9" s="68"/>
      <c r="D9" s="14">
        <v>2</v>
      </c>
      <c r="E9" s="8"/>
      <c r="F9" s="12" t="str">
        <f>IF($E9="","",IF(ISNA(VLOOKUP($E9,DD!$A$2:$C$150,2,0)),"NO SUCH DIVE",VLOOKUP($E9,DD!$A$2:$C$150,2,0)))</f>
        <v/>
      </c>
      <c r="G9" s="14" t="str">
        <f>IF($E9="","",IF(ISNA(VLOOKUP($E9,DD!$A$2:$C$150,3,0)),"",VLOOKUP($E9,DD!$A$2:$C$150,3,0)))</f>
        <v/>
      </c>
      <c r="H9" s="11"/>
      <c r="I9" s="11"/>
      <c r="J9" s="11"/>
      <c r="K9" s="11"/>
      <c r="L9" s="11"/>
      <c r="M9" s="8"/>
      <c r="N9" s="12" t="str">
        <f t="shared" si="0"/>
        <v/>
      </c>
      <c r="O9" s="12" t="str">
        <f>IF(N9="","",N9+O8)</f>
        <v/>
      </c>
      <c r="R9" s="13">
        <f>O25+0.000008</f>
        <v>7.9999999999999996E-6</v>
      </c>
      <c r="S9" s="13">
        <f>B23</f>
        <v>0</v>
      </c>
      <c r="T9" s="13">
        <f>C23</f>
        <v>0</v>
      </c>
    </row>
    <row r="10" spans="1:20" ht="15.75" thickBot="1" x14ac:dyDescent="0.3">
      <c r="A10" s="71"/>
      <c r="B10" s="67"/>
      <c r="C10" s="68"/>
      <c r="D10" s="14">
        <v>3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5">
        <f>IF(N10="",0,N10+O9)</f>
        <v>0</v>
      </c>
      <c r="R10" s="13">
        <f>O28+0.000009</f>
        <v>9.0000000000000002E-6</v>
      </c>
      <c r="S10" s="13">
        <f>B26</f>
        <v>0</v>
      </c>
      <c r="T10" s="13">
        <f>C26</f>
        <v>0</v>
      </c>
    </row>
    <row r="11" spans="1:20" x14ac:dyDescent="0.25">
      <c r="A11" s="72">
        <v>4</v>
      </c>
      <c r="B11" s="69"/>
      <c r="C11" s="70"/>
      <c r="D11" s="30">
        <v>1</v>
      </c>
      <c r="E11" s="31"/>
      <c r="F11" s="32" t="str">
        <f>IF($E11="","",IF(ISNA(VLOOKUP($E11,DD!$A$2:$C$150,2,0)),"NO SUCH DIVE",VLOOKUP($E11,DD!$A$2:$C$150,2,0)))</f>
        <v/>
      </c>
      <c r="G11" s="30" t="str">
        <f>IF($E11="","",IF(ISNA(VLOOKUP($E11,DD!$A$2:$C$150,3,0)),"",VLOOKUP($E11,DD!$A$2:$C$150,3,0)))</f>
        <v/>
      </c>
      <c r="H11" s="33"/>
      <c r="I11" s="33"/>
      <c r="J11" s="33"/>
      <c r="K11" s="33"/>
      <c r="L11" s="33"/>
      <c r="M11" s="31"/>
      <c r="N11" s="32" t="str">
        <f t="shared" si="0"/>
        <v/>
      </c>
      <c r="O11" s="32" t="str">
        <f>IF(N11="","",N11)</f>
        <v/>
      </c>
      <c r="R11" s="13">
        <f>O31+0.00001</f>
        <v>1.0000000000000001E-5</v>
      </c>
      <c r="S11" s="13">
        <f>B29</f>
        <v>0</v>
      </c>
      <c r="T11" s="13">
        <f>C29</f>
        <v>0</v>
      </c>
    </row>
    <row r="12" spans="1:20" ht="15.75" thickBot="1" x14ac:dyDescent="0.3">
      <c r="A12" s="72"/>
      <c r="B12" s="69"/>
      <c r="C12" s="70"/>
      <c r="D12" s="30">
        <v>2</v>
      </c>
      <c r="E12" s="31"/>
      <c r="F12" s="32" t="str">
        <f>IF($E12="","",IF(ISNA(VLOOKUP($E12,DD!$A$2:$C$150,2,0)),"NO SUCH DIVE",VLOOKUP($E12,DD!$A$2:$C$150,2,0)))</f>
        <v/>
      </c>
      <c r="G12" s="30" t="str">
        <f>IF($E12="","",IF(ISNA(VLOOKUP($E12,DD!$A$2:$C$150,3,0)),"",VLOOKUP($E12,DD!$A$2:$C$150,3,0)))</f>
        <v/>
      </c>
      <c r="H12" s="33"/>
      <c r="I12" s="33"/>
      <c r="J12" s="33"/>
      <c r="K12" s="33"/>
      <c r="L12" s="33"/>
      <c r="M12" s="31"/>
      <c r="N12" s="32" t="str">
        <f t="shared" si="0"/>
        <v/>
      </c>
      <c r="O12" s="32" t="str">
        <f>IF(N12="","",N12+O11)</f>
        <v/>
      </c>
      <c r="R12" s="13">
        <f>O34+0.000011</f>
        <v>1.1E-5</v>
      </c>
      <c r="S12" s="13">
        <f>B32</f>
        <v>0</v>
      </c>
      <c r="T12" s="13">
        <f>C32</f>
        <v>0</v>
      </c>
    </row>
    <row r="13" spans="1:20" ht="15.75" thickBot="1" x14ac:dyDescent="0.3">
      <c r="A13" s="72"/>
      <c r="B13" s="69"/>
      <c r="C13" s="70"/>
      <c r="D13" s="30">
        <v>3</v>
      </c>
      <c r="E13" s="31"/>
      <c r="F13" s="32" t="str">
        <f>IF($E13="","",IF(ISNA(VLOOKUP($E13,DD!$A$2:$C$150,2,0)),"NO SUCH DIVE",VLOOKUP($E13,DD!$A$2:$C$150,2,0)))</f>
        <v/>
      </c>
      <c r="G13" s="30" t="str">
        <f>IF($E13="","",IF(ISNA(VLOOKUP($E13,DD!$A$2:$C$150,3,0)),"",VLOOKUP($E13,DD!$A$2:$C$150,3,0)))</f>
        <v/>
      </c>
      <c r="H13" s="33"/>
      <c r="I13" s="33"/>
      <c r="J13" s="33"/>
      <c r="K13" s="33"/>
      <c r="L13" s="33"/>
      <c r="M13" s="31"/>
      <c r="N13" s="32" t="str">
        <f t="shared" si="0"/>
        <v/>
      </c>
      <c r="O13" s="34">
        <f>IF(N13="",0,N13+O12)</f>
        <v>0</v>
      </c>
      <c r="R13" s="13">
        <f>O37+0.000012</f>
        <v>1.2E-5</v>
      </c>
      <c r="S13" s="13">
        <f>B35</f>
        <v>0</v>
      </c>
      <c r="T13" s="13">
        <f>C35</f>
        <v>0</v>
      </c>
    </row>
    <row r="14" spans="1:20" x14ac:dyDescent="0.25">
      <c r="A14" s="71">
        <v>5</v>
      </c>
      <c r="B14" s="67"/>
      <c r="C14" s="68"/>
      <c r="D14" s="14">
        <v>1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ref="N14:N73" si="1">IF(G14="","",IF(COUNT(H14:L14)=3,IF(M14&lt;&gt;"",(SUM(H14:J14)-6)*G14,SUM(H14:J14)*G14),IF(M14&lt;&gt;"",(SUM(H14:L14)-MAX(H14:L14)-MIN(H14:L14)-6)*G14,(SUM(H14:L14)-MAX(H14:L14)-MIN(H14:L14))*G14)))</f>
        <v/>
      </c>
      <c r="O14" s="12" t="str">
        <f t="shared" ref="O14" si="2">IF(N14="","",N14)</f>
        <v/>
      </c>
      <c r="R14" s="13">
        <f>O40+0.000013</f>
        <v>1.2999999999999999E-5</v>
      </c>
      <c r="S14" s="13">
        <f>B38</f>
        <v>0</v>
      </c>
      <c r="T14" s="13">
        <f>C38</f>
        <v>0</v>
      </c>
    </row>
    <row r="15" spans="1:20" ht="15.75" thickBot="1" x14ac:dyDescent="0.3">
      <c r="A15" s="71"/>
      <c r="B15" s="67"/>
      <c r="C15" s="68"/>
      <c r="D15" s="14">
        <v>2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si="1"/>
        <v/>
      </c>
      <c r="O15" s="12" t="str">
        <f t="shared" ref="O15" si="3">IF(N15="","",N15+O14)</f>
        <v/>
      </c>
      <c r="R15" s="13">
        <f>O43+0.000014</f>
        <v>1.4E-5</v>
      </c>
      <c r="S15" s="13">
        <f>B41</f>
        <v>0</v>
      </c>
      <c r="T15" s="13">
        <f>C41</f>
        <v>0</v>
      </c>
    </row>
    <row r="16" spans="1:20" ht="15.75" thickBot="1" x14ac:dyDescent="0.3">
      <c r="A16" s="71"/>
      <c r="B16" s="67"/>
      <c r="C16" s="68"/>
      <c r="D16" s="14">
        <v>3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1"/>
        <v/>
      </c>
      <c r="O16" s="15">
        <f>IF(N16="",0,N16+O15)</f>
        <v>0</v>
      </c>
      <c r="R16" s="13">
        <f>O46+0.000015</f>
        <v>1.5E-5</v>
      </c>
      <c r="S16" s="13">
        <f>B44</f>
        <v>0</v>
      </c>
      <c r="T16" s="13">
        <f>C44</f>
        <v>0</v>
      </c>
    </row>
    <row r="17" spans="1:20" x14ac:dyDescent="0.25">
      <c r="A17" s="72">
        <v>6</v>
      </c>
      <c r="B17" s="69"/>
      <c r="C17" s="70"/>
      <c r="D17" s="30">
        <v>1</v>
      </c>
      <c r="E17" s="31"/>
      <c r="F17" s="32" t="str">
        <f>IF($E17="","",IF(ISNA(VLOOKUP($E17,DD!$A$2:$C$150,2,0)),"NO SUCH DIVE",VLOOKUP($E17,DD!$A$2:$C$150,2,0)))</f>
        <v/>
      </c>
      <c r="G17" s="30" t="str">
        <f>IF($E17="","",IF(ISNA(VLOOKUP($E17,DD!$A$2:$C$150,3,0)),"",VLOOKUP($E17,DD!$A$2:$C$150,3,0)))</f>
        <v/>
      </c>
      <c r="H17" s="33"/>
      <c r="I17" s="33"/>
      <c r="J17" s="33"/>
      <c r="K17" s="33"/>
      <c r="L17" s="33"/>
      <c r="M17" s="31"/>
      <c r="N17" s="32" t="str">
        <f t="shared" si="1"/>
        <v/>
      </c>
      <c r="O17" s="32" t="str">
        <f t="shared" ref="O17" si="4">IF(N17="","",N17)</f>
        <v/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72"/>
      <c r="B18" s="69"/>
      <c r="C18" s="70"/>
      <c r="D18" s="30">
        <v>2</v>
      </c>
      <c r="E18" s="31"/>
      <c r="F18" s="32" t="str">
        <f>IF($E18="","",IF(ISNA(VLOOKUP($E18,DD!$A$2:$C$150,2,0)),"NO SUCH DIVE",VLOOKUP($E18,DD!$A$2:$C$150,2,0)))</f>
        <v/>
      </c>
      <c r="G18" s="30" t="str">
        <f>IF($E18="","",IF(ISNA(VLOOKUP($E18,DD!$A$2:$C$150,3,0)),"",VLOOKUP($E18,DD!$A$2:$C$150,3,0)))</f>
        <v/>
      </c>
      <c r="H18" s="33"/>
      <c r="I18" s="33"/>
      <c r="J18" s="33"/>
      <c r="K18" s="33"/>
      <c r="L18" s="33"/>
      <c r="M18" s="31"/>
      <c r="N18" s="32" t="str">
        <f t="shared" si="1"/>
        <v/>
      </c>
      <c r="O18" s="32" t="str">
        <f t="shared" ref="O18" si="5">IF(N18="","",N18+O17)</f>
        <v/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72"/>
      <c r="B19" s="69"/>
      <c r="C19" s="70"/>
      <c r="D19" s="30">
        <v>3</v>
      </c>
      <c r="E19" s="31"/>
      <c r="F19" s="32" t="str">
        <f>IF($E19="","",IF(ISNA(VLOOKUP($E19,DD!$A$2:$C$150,2,0)),"NO SUCH DIVE",VLOOKUP($E19,DD!$A$2:$C$150,2,0)))</f>
        <v/>
      </c>
      <c r="G19" s="30" t="str">
        <f>IF($E19="","",IF(ISNA(VLOOKUP($E19,DD!$A$2:$C$150,3,0)),"",VLOOKUP($E19,DD!$A$2:$C$150,3,0)))</f>
        <v/>
      </c>
      <c r="H19" s="33"/>
      <c r="I19" s="33"/>
      <c r="J19" s="33"/>
      <c r="K19" s="33"/>
      <c r="L19" s="33"/>
      <c r="M19" s="31"/>
      <c r="N19" s="32" t="str">
        <f t="shared" si="1"/>
        <v/>
      </c>
      <c r="O19" s="34">
        <f>IF(N19="",0,N19+O18)</f>
        <v>0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71">
        <v>7</v>
      </c>
      <c r="B20" s="67"/>
      <c r="C20" s="68"/>
      <c r="D20" s="14">
        <v>1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si="1"/>
        <v/>
      </c>
      <c r="O20" s="12" t="str">
        <f t="shared" ref="O20" si="6">IF(N20="","",N20)</f>
        <v/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71"/>
      <c r="B21" s="67"/>
      <c r="C21" s="68"/>
      <c r="D21" s="14">
        <v>2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2" t="str">
        <f t="shared" ref="O21" si="7">IF(N21="","",N21+O20)</f>
        <v/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71"/>
      <c r="B22" s="67"/>
      <c r="C22" s="68"/>
      <c r="D22" s="14">
        <v>3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si="1"/>
        <v/>
      </c>
      <c r="O22" s="15">
        <f>IF(N22="",0,N22+O21)</f>
        <v>0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72">
        <v>8</v>
      </c>
      <c r="B23" s="69"/>
      <c r="C23" s="70"/>
      <c r="D23" s="30">
        <v>1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1"/>
        <v/>
      </c>
      <c r="O23" s="32" t="str">
        <f t="shared" ref="O23" si="8">IF(N23="","",N23)</f>
        <v/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72"/>
      <c r="B24" s="69"/>
      <c r="C24" s="70"/>
      <c r="D24" s="30">
        <v>2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si="1"/>
        <v/>
      </c>
      <c r="O24" s="32" t="str">
        <f t="shared" ref="O24" si="9">IF(N24="","",N24+O23)</f>
        <v/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72"/>
      <c r="B25" s="69"/>
      <c r="C25" s="70"/>
      <c r="D25" s="30">
        <v>3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1"/>
        <v/>
      </c>
      <c r="O25" s="34">
        <f>IF(N25="",0,N25+O24)</f>
        <v>0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71">
        <v>9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:O35" si="10">IF(N26="","",N26)</f>
        <v/>
      </c>
      <c r="R26" s="13">
        <v>0</v>
      </c>
    </row>
    <row r="27" spans="1:20" ht="15.75" thickBot="1" x14ac:dyDescent="0.3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11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si="1"/>
        <v/>
      </c>
      <c r="O28" s="15">
        <f>IF(N28="",0,N28+O27)</f>
        <v>0</v>
      </c>
    </row>
    <row r="29" spans="1:20" x14ac:dyDescent="0.25">
      <c r="A29" s="72">
        <v>10</v>
      </c>
      <c r="B29" s="69"/>
      <c r="C29" s="70"/>
      <c r="D29" s="30">
        <v>1</v>
      </c>
      <c r="E29" s="31"/>
      <c r="F29" s="32" t="str">
        <f>IF($E29="","",IF(ISNA(VLOOKUP($E29,DD!$A$2:$C$150,2,0)),"NO SUCH DIVE",VLOOKUP($E29,DD!$A$2:$C$150,2,0)))</f>
        <v/>
      </c>
      <c r="G29" s="30" t="str">
        <f>IF($E29="","",IF(ISNA(VLOOKUP($E29,DD!$A$2:$C$150,3,0)),"",VLOOKUP($E29,DD!$A$2:$C$150,3,0)))</f>
        <v/>
      </c>
      <c r="H29" s="33"/>
      <c r="I29" s="33"/>
      <c r="J29" s="33"/>
      <c r="K29" s="33"/>
      <c r="L29" s="33"/>
      <c r="M29" s="31"/>
      <c r="N29" s="32" t="str">
        <f t="shared" si="1"/>
        <v/>
      </c>
      <c r="O29" s="32" t="str">
        <f t="shared" si="10"/>
        <v/>
      </c>
    </row>
    <row r="30" spans="1:20" ht="15.75" thickBot="1" x14ac:dyDescent="0.3">
      <c r="A30" s="72"/>
      <c r="B30" s="69"/>
      <c r="C30" s="70"/>
      <c r="D30" s="30">
        <v>2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"/>
        <v/>
      </c>
      <c r="O30" s="32" t="str">
        <f t="shared" ref="O30" si="12">IF(N30="","",N30+O29)</f>
        <v/>
      </c>
    </row>
    <row r="31" spans="1:20" ht="15.75" thickBot="1" x14ac:dyDescent="0.3">
      <c r="A31" s="72"/>
      <c r="B31" s="69"/>
      <c r="C31" s="70"/>
      <c r="D31" s="30">
        <v>3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1"/>
        <v/>
      </c>
      <c r="O31" s="34">
        <f>IF(N31="",0,N31+O30)</f>
        <v>0</v>
      </c>
    </row>
    <row r="32" spans="1:20" x14ac:dyDescent="0.25">
      <c r="A32" s="71">
        <v>11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1"/>
        <v/>
      </c>
      <c r="O32" s="12" t="str">
        <f t="shared" si="10"/>
        <v/>
      </c>
    </row>
    <row r="33" spans="1:15" ht="15.75" thickBot="1" x14ac:dyDescent="0.3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1"/>
        <v/>
      </c>
      <c r="O33" s="12" t="str">
        <f t="shared" ref="O33" si="13">IF(N33="","",N33+O32)</f>
        <v/>
      </c>
    </row>
    <row r="34" spans="1:15" ht="15.75" thickBot="1" x14ac:dyDescent="0.3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5">
        <f>IF(N34="",0,N34+O33)</f>
        <v>0</v>
      </c>
    </row>
    <row r="35" spans="1:15" x14ac:dyDescent="0.25">
      <c r="A35" s="72">
        <v>12</v>
      </c>
      <c r="B35" s="69"/>
      <c r="C35" s="70"/>
      <c r="D35" s="30">
        <v>1</v>
      </c>
      <c r="E35" s="31"/>
      <c r="F35" s="32" t="str">
        <f>IF($E35="","",IF(ISNA(VLOOKUP($E35,DD!$A$2:$C$150,2,0)),"NO SUCH DIVE",VLOOKUP($E35,DD!$A$2:$C$150,2,0)))</f>
        <v/>
      </c>
      <c r="G35" s="30" t="str">
        <f>IF($E35="","",IF(ISNA(VLOOKUP($E35,DD!$A$2:$C$150,3,0)),"",VLOOKUP($E35,DD!$A$2:$C$150,3,0)))</f>
        <v/>
      </c>
      <c r="H35" s="33"/>
      <c r="I35" s="33"/>
      <c r="J35" s="33"/>
      <c r="K35" s="33"/>
      <c r="L35" s="33"/>
      <c r="M35" s="31"/>
      <c r="N35" s="32" t="str">
        <f t="shared" si="1"/>
        <v/>
      </c>
      <c r="O35" s="32" t="str">
        <f t="shared" si="10"/>
        <v/>
      </c>
    </row>
    <row r="36" spans="1:15" ht="15.75" thickBot="1" x14ac:dyDescent="0.3">
      <c r="A36" s="72"/>
      <c r="B36" s="69"/>
      <c r="C36" s="70"/>
      <c r="D36" s="30">
        <v>2</v>
      </c>
      <c r="E36" s="31"/>
      <c r="F36" s="32" t="str">
        <f>IF($E36="","",IF(ISNA(VLOOKUP($E36,DD!$A$2:$C$150,2,0)),"NO SUCH DIVE",VLOOKUP($E36,DD!$A$2:$C$150,2,0)))</f>
        <v/>
      </c>
      <c r="G36" s="30" t="str">
        <f>IF($E36="","",IF(ISNA(VLOOKUP($E36,DD!$A$2:$C$150,3,0)),"",VLOOKUP($E36,DD!$A$2:$C$150,3,0)))</f>
        <v/>
      </c>
      <c r="H36" s="33"/>
      <c r="I36" s="33"/>
      <c r="J36" s="33"/>
      <c r="K36" s="33"/>
      <c r="L36" s="33"/>
      <c r="M36" s="31"/>
      <c r="N36" s="32" t="str">
        <f t="shared" si="1"/>
        <v/>
      </c>
      <c r="O36" s="32" t="str">
        <f t="shared" ref="O36" si="14">IF(N36="","",N36+O35)</f>
        <v/>
      </c>
    </row>
    <row r="37" spans="1:15" ht="15.75" thickBot="1" x14ac:dyDescent="0.3">
      <c r="A37" s="72"/>
      <c r="B37" s="69"/>
      <c r="C37" s="70"/>
      <c r="D37" s="30">
        <v>3</v>
      </c>
      <c r="E37" s="31"/>
      <c r="F37" s="32" t="str">
        <f>IF($E37="","",IF(ISNA(VLOOKUP($E37,DD!$A$2:$C$150,2,0)),"NO SUCH DIVE",VLOOKUP($E37,DD!$A$2:$C$150,2,0)))</f>
        <v/>
      </c>
      <c r="G37" s="30" t="str">
        <f>IF($E37="","",IF(ISNA(VLOOKUP($E37,DD!$A$2:$C$150,3,0)),"",VLOOKUP($E37,DD!$A$2:$C$150,3,0)))</f>
        <v/>
      </c>
      <c r="H37" s="33"/>
      <c r="I37" s="33"/>
      <c r="J37" s="33"/>
      <c r="K37" s="33"/>
      <c r="L37" s="33"/>
      <c r="M37" s="31"/>
      <c r="N37" s="32" t="str">
        <f t="shared" si="1"/>
        <v/>
      </c>
      <c r="O37" s="34">
        <f>IF(N37="",0,N37+O36)</f>
        <v>0</v>
      </c>
    </row>
    <row r="38" spans="1:15" x14ac:dyDescent="0.25">
      <c r="A38" s="71">
        <v>13</v>
      </c>
      <c r="B38" s="67"/>
      <c r="C38" s="68"/>
      <c r="D38" s="14">
        <v>1</v>
      </c>
      <c r="E38" s="8"/>
      <c r="F38" s="12" t="str">
        <f>IF($E38="","",IF(ISNA(VLOOKUP($E38,DD!$A$2:$C$150,2,0)),"NO SUCH DIVE",VLOOKUP($E38,DD!$A$2:$C$150,2,0)))</f>
        <v/>
      </c>
      <c r="G38" s="14" t="str">
        <f>IF($E38="","",IF(ISNA(VLOOKUP($E38,DD!$A$2:$C$150,3,0)),"",VLOOKUP($E38,DD!$A$2:$C$150,3,0)))</f>
        <v/>
      </c>
      <c r="H38" s="11"/>
      <c r="I38" s="11"/>
      <c r="J38" s="11"/>
      <c r="K38" s="11"/>
      <c r="L38" s="11"/>
      <c r="M38" s="8"/>
      <c r="N38" s="12" t="str">
        <f t="shared" si="1"/>
        <v/>
      </c>
      <c r="O38" s="12" t="str">
        <f t="shared" ref="O38" si="15">IF(N38="","",N38)</f>
        <v/>
      </c>
    </row>
    <row r="39" spans="1:15" ht="15.75" thickBot="1" x14ac:dyDescent="0.3">
      <c r="A39" s="71"/>
      <c r="B39" s="67"/>
      <c r="C39" s="68"/>
      <c r="D39" s="14">
        <v>2</v>
      </c>
      <c r="E39" s="8"/>
      <c r="F39" s="12" t="str">
        <f>IF($E39="","",IF(ISNA(VLOOKUP($E39,DD!$A$2:$C$150,2,0)),"NO SUCH DIVE",VLOOKUP($E39,DD!$A$2:$C$150,2,0)))</f>
        <v/>
      </c>
      <c r="G39" s="14" t="str">
        <f>IF($E39="","",IF(ISNA(VLOOKUP($E39,DD!$A$2:$C$150,3,0)),"",VLOOKUP($E39,DD!$A$2:$C$150,3,0)))</f>
        <v/>
      </c>
      <c r="H39" s="11"/>
      <c r="I39" s="11"/>
      <c r="J39" s="11"/>
      <c r="K39" s="11"/>
      <c r="L39" s="11"/>
      <c r="M39" s="8"/>
      <c r="N39" s="12" t="str">
        <f t="shared" si="1"/>
        <v/>
      </c>
      <c r="O39" s="12" t="str">
        <f t="shared" ref="O39" si="16">IF(N39="","",N39+O38)</f>
        <v/>
      </c>
    </row>
    <row r="40" spans="1:15" ht="15.75" thickBot="1" x14ac:dyDescent="0.3">
      <c r="A40" s="71"/>
      <c r="B40" s="67"/>
      <c r="C40" s="68"/>
      <c r="D40" s="14">
        <v>3</v>
      </c>
      <c r="E40" s="8"/>
      <c r="F40" s="12" t="str">
        <f>IF($E40="","",IF(ISNA(VLOOKUP($E40,DD!$A$2:$C$150,2,0)),"NO SUCH DIVE",VLOOKUP($E40,DD!$A$2:$C$150,2,0)))</f>
        <v/>
      </c>
      <c r="G40" s="14" t="str">
        <f>IF($E40="","",IF(ISNA(VLOOKUP($E40,DD!$A$2:$C$150,3,0)),"",VLOOKUP($E40,DD!$A$2:$C$150,3,0)))</f>
        <v/>
      </c>
      <c r="H40" s="11"/>
      <c r="I40" s="11"/>
      <c r="J40" s="11"/>
      <c r="K40" s="11"/>
      <c r="L40" s="11"/>
      <c r="M40" s="8"/>
      <c r="N40" s="12" t="str">
        <f t="shared" si="1"/>
        <v/>
      </c>
      <c r="O40" s="15">
        <f>IF(N40="",0,N40+O39)</f>
        <v>0</v>
      </c>
    </row>
    <row r="41" spans="1:15" x14ac:dyDescent="0.25">
      <c r="A41" s="72">
        <v>14</v>
      </c>
      <c r="B41" s="69"/>
      <c r="C41" s="70"/>
      <c r="D41" s="30">
        <v>1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"/>
        <v/>
      </c>
      <c r="O41" s="32" t="str">
        <f t="shared" ref="O41" si="17">IF(N41="","",N41)</f>
        <v/>
      </c>
    </row>
    <row r="42" spans="1:15" ht="15.75" thickBot="1" x14ac:dyDescent="0.3">
      <c r="A42" s="72"/>
      <c r="B42" s="69"/>
      <c r="C42" s="70"/>
      <c r="D42" s="30">
        <v>2</v>
      </c>
      <c r="E42" s="31"/>
      <c r="F42" s="32" t="str">
        <f>IF($E42="","",IF(ISNA(VLOOKUP($E42,DD!$A$2:$C$150,2,0)),"NO SUCH DIVE",VLOOKUP($E42,DD!$A$2:$C$150,2,0)))</f>
        <v/>
      </c>
      <c r="G42" s="30" t="str">
        <f>IF($E42="","",IF(ISNA(VLOOKUP($E42,DD!$A$2:$C$150,3,0)),"",VLOOKUP($E42,DD!$A$2:$C$150,3,0)))</f>
        <v/>
      </c>
      <c r="H42" s="33"/>
      <c r="I42" s="33"/>
      <c r="J42" s="33"/>
      <c r="K42" s="33"/>
      <c r="L42" s="33"/>
      <c r="M42" s="31"/>
      <c r="N42" s="32" t="str">
        <f t="shared" si="1"/>
        <v/>
      </c>
      <c r="O42" s="32" t="str">
        <f t="shared" ref="O42" si="18">IF(N42="","",N42+O41)</f>
        <v/>
      </c>
    </row>
    <row r="43" spans="1:15" ht="15.75" thickBot="1" x14ac:dyDescent="0.3">
      <c r="A43" s="72"/>
      <c r="B43" s="69"/>
      <c r="C43" s="70"/>
      <c r="D43" s="30">
        <v>3</v>
      </c>
      <c r="E43" s="31"/>
      <c r="F43" s="32" t="str">
        <f>IF($E43="","",IF(ISNA(VLOOKUP($E43,DD!$A$2:$C$150,2,0)),"NO SUCH DIVE",VLOOKUP($E43,DD!$A$2:$C$150,2,0)))</f>
        <v/>
      </c>
      <c r="G43" s="30" t="str">
        <f>IF($E43="","",IF(ISNA(VLOOKUP($E43,DD!$A$2:$C$150,3,0)),"",VLOOKUP($E43,DD!$A$2:$C$150,3,0)))</f>
        <v/>
      </c>
      <c r="H43" s="33"/>
      <c r="I43" s="33"/>
      <c r="J43" s="33"/>
      <c r="K43" s="33"/>
      <c r="L43" s="33"/>
      <c r="M43" s="31"/>
      <c r="N43" s="32" t="str">
        <f t="shared" si="1"/>
        <v/>
      </c>
      <c r="O43" s="34">
        <f>IF(N43="",0,N43+O42)</f>
        <v>0</v>
      </c>
    </row>
    <row r="44" spans="1:15" x14ac:dyDescent="0.25">
      <c r="A44" s="71">
        <v>15</v>
      </c>
      <c r="B44" s="67"/>
      <c r="C44" s="68"/>
      <c r="D44" s="14">
        <v>1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si="1"/>
        <v/>
      </c>
      <c r="O44" s="12" t="str">
        <f t="shared" ref="O44" si="19">IF(N44="","",N44)</f>
        <v/>
      </c>
    </row>
    <row r="45" spans="1:15" ht="15.75" thickBot="1" x14ac:dyDescent="0.3">
      <c r="A45" s="71"/>
      <c r="B45" s="67"/>
      <c r="C45" s="68"/>
      <c r="D45" s="14">
        <v>2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2" t="str">
        <f t="shared" ref="O45" si="20">IF(N45="","",N45+O44)</f>
        <v/>
      </c>
    </row>
    <row r="46" spans="1:15" ht="15.75" thickBot="1" x14ac:dyDescent="0.3">
      <c r="A46" s="71"/>
      <c r="B46" s="67"/>
      <c r="C46" s="68"/>
      <c r="D46" s="14">
        <v>3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"/>
        <v/>
      </c>
      <c r="O46" s="15">
        <f>IF(N46="",0,N46+O45)</f>
        <v>0</v>
      </c>
    </row>
    <row r="47" spans="1:15" x14ac:dyDescent="0.25">
      <c r="A47" s="72">
        <v>16</v>
      </c>
      <c r="B47" s="69"/>
      <c r="C47" s="70"/>
      <c r="D47" s="30">
        <v>1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IF(N47="","",N47)</f>
        <v/>
      </c>
    </row>
    <row r="48" spans="1:15" ht="15.75" thickBot="1" x14ac:dyDescent="0.3">
      <c r="A48" s="72"/>
      <c r="B48" s="69"/>
      <c r="C48" s="70"/>
      <c r="D48" s="30">
        <v>2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si="1"/>
        <v/>
      </c>
      <c r="O48" s="32" t="str">
        <f t="shared" ref="O48" si="22">IF(N48="","",N48+O47)</f>
        <v/>
      </c>
    </row>
    <row r="49" spans="1:15" ht="15.75" thickBot="1" x14ac:dyDescent="0.3">
      <c r="A49" s="72"/>
      <c r="B49" s="69"/>
      <c r="C49" s="70"/>
      <c r="D49" s="30">
        <v>3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71">
        <v>17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72">
        <v>18</v>
      </c>
      <c r="B53" s="69"/>
      <c r="C53" s="70"/>
      <c r="D53" s="30">
        <v>1</v>
      </c>
      <c r="E53" s="31"/>
      <c r="F53" s="32" t="str">
        <f>IF($E53="","",IF(ISNA(VLOOKUP($E53,DD!$A$2:$C$150,2,0)),"NO SUCH DIVE",VLOOKUP($E53,DD!$A$2:$C$150,2,0)))</f>
        <v/>
      </c>
      <c r="G53" s="30" t="str">
        <f>IF($E53="","",IF(ISNA(VLOOKUP($E53,DD!$A$2:$C$150,3,0)),"",VLOOKUP($E53,DD!$A$2:$C$150,3,0)))</f>
        <v/>
      </c>
      <c r="H53" s="33"/>
      <c r="I53" s="33"/>
      <c r="J53" s="33"/>
      <c r="K53" s="33"/>
      <c r="L53" s="33"/>
      <c r="M53" s="31"/>
      <c r="N53" s="32" t="str">
        <f t="shared" si="1"/>
        <v/>
      </c>
      <c r="O53" s="32" t="str">
        <f t="shared" ref="O53" si="25">IF(N53="","",N53)</f>
        <v/>
      </c>
    </row>
    <row r="54" spans="1:15" ht="15.75" thickBot="1" x14ac:dyDescent="0.3">
      <c r="A54" s="72"/>
      <c r="B54" s="69"/>
      <c r="C54" s="70"/>
      <c r="D54" s="30">
        <v>2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IF(N54="","",N54+O53)</f>
        <v/>
      </c>
    </row>
    <row r="55" spans="1:15" ht="15.75" thickBot="1" x14ac:dyDescent="0.3">
      <c r="A55" s="72"/>
      <c r="B55" s="69"/>
      <c r="C55" s="70"/>
      <c r="D55" s="30">
        <v>3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4">
        <f>IF(N55="",0,N55+O54)</f>
        <v>0</v>
      </c>
    </row>
    <row r="56" spans="1:15" x14ac:dyDescent="0.25">
      <c r="A56" s="71">
        <v>19</v>
      </c>
      <c r="B56" s="67"/>
      <c r="C56" s="6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71"/>
      <c r="B57" s="67"/>
      <c r="C57" s="6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71"/>
      <c r="B58" s="67"/>
      <c r="C58" s="6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72">
        <v>20</v>
      </c>
      <c r="B59" s="69"/>
      <c r="C59" s="70"/>
      <c r="D59" s="30">
        <v>1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si="1"/>
        <v/>
      </c>
      <c r="O59" s="32" t="str">
        <f t="shared" ref="O59" si="29">IF(N59="","",N59)</f>
        <v/>
      </c>
    </row>
    <row r="60" spans="1:15" ht="15.75" thickBot="1" x14ac:dyDescent="0.3">
      <c r="A60" s="72"/>
      <c r="B60" s="69"/>
      <c r="C60" s="70"/>
      <c r="D60" s="30">
        <v>2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1"/>
        <v/>
      </c>
      <c r="O60" s="32" t="str">
        <f t="shared" ref="O60" si="30">IF(N60="","",N60+O59)</f>
        <v/>
      </c>
    </row>
    <row r="61" spans="1:15" ht="15.75" thickBot="1" x14ac:dyDescent="0.3">
      <c r="A61" s="72"/>
      <c r="B61" s="69"/>
      <c r="C61" s="70"/>
      <c r="D61" s="30">
        <v>3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1"/>
        <v/>
      </c>
      <c r="O61" s="34">
        <f>IF(N61="",0,N61+O60)</f>
        <v>0</v>
      </c>
    </row>
    <row r="62" spans="1:15" x14ac:dyDescent="0.25">
      <c r="A62" s="71">
        <v>21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72">
        <v>22</v>
      </c>
      <c r="B65" s="69"/>
      <c r="C65" s="70"/>
      <c r="D65" s="30">
        <v>1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2" t="str">
        <f t="shared" ref="O65" si="33">IF(N65="","",N65)</f>
        <v/>
      </c>
    </row>
    <row r="66" spans="1:19" ht="15.75" thickBot="1" x14ac:dyDescent="0.3">
      <c r="A66" s="72"/>
      <c r="B66" s="69"/>
      <c r="C66" s="70"/>
      <c r="D66" s="30">
        <v>2</v>
      </c>
      <c r="E66" s="31"/>
      <c r="F66" s="32" t="str">
        <f>IF($E66="","",IF(ISNA(VLOOKUP($E66,DD!$A$2:$C$150,2,0)),"NO SUCH DIVE",VLOOKUP($E66,DD!$A$2:$C$150,2,0)))</f>
        <v/>
      </c>
      <c r="G66" s="30" t="str">
        <f>IF($E66="","",IF(ISNA(VLOOKUP($E66,DD!$A$2:$C$150,3,0)),"",VLOOKUP($E66,DD!$A$2:$C$150,3,0)))</f>
        <v/>
      </c>
      <c r="H66" s="33"/>
      <c r="I66" s="33"/>
      <c r="J66" s="33"/>
      <c r="K66" s="33"/>
      <c r="L66" s="33"/>
      <c r="M66" s="31"/>
      <c r="N66" s="32" t="str">
        <f t="shared" si="1"/>
        <v/>
      </c>
      <c r="O66" s="32" t="str">
        <f t="shared" ref="O66" si="34">IF(N66="","",N66+O65)</f>
        <v/>
      </c>
    </row>
    <row r="67" spans="1:19" ht="15.75" thickBot="1" x14ac:dyDescent="0.3">
      <c r="A67" s="72"/>
      <c r="B67" s="69"/>
      <c r="C67" s="70"/>
      <c r="D67" s="30">
        <v>3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"/>
        <v/>
      </c>
      <c r="O67" s="34">
        <f>IF(N67="",0,N67+O66)</f>
        <v>0</v>
      </c>
    </row>
    <row r="68" spans="1:19" x14ac:dyDescent="0.25">
      <c r="A68" s="71">
        <v>23</v>
      </c>
      <c r="B68" s="67"/>
      <c r="C68" s="6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71"/>
      <c r="B69" s="67"/>
      <c r="C69" s="6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71"/>
      <c r="B70" s="67"/>
      <c r="C70" s="6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72">
        <v>24</v>
      </c>
      <c r="B71" s="69"/>
      <c r="C71" s="70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7">IF(N71="","",N71)</f>
        <v/>
      </c>
    </row>
    <row r="72" spans="1:19" ht="15.75" thickBot="1" x14ac:dyDescent="0.3">
      <c r="A72" s="72"/>
      <c r="B72" s="69"/>
      <c r="C72" s="70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"/>
        <v/>
      </c>
      <c r="O72" s="32" t="str">
        <f t="shared" ref="O72" si="38">IF(N72="","",N72+O71)</f>
        <v/>
      </c>
    </row>
    <row r="73" spans="1:19" ht="15.75" thickBot="1" x14ac:dyDescent="0.3">
      <c r="A73" s="72"/>
      <c r="B73" s="69"/>
      <c r="C73" s="70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9" ht="15.75" thickBot="1" x14ac:dyDescent="0.3">
      <c r="B74" s="40"/>
      <c r="C74" s="40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>
        <f>INFO!$B$4</f>
        <v>0</v>
      </c>
      <c r="S75" s="12">
        <f>INFO!$F$4</f>
        <v>0</v>
      </c>
    </row>
    <row r="76" spans="1:19" x14ac:dyDescent="0.25">
      <c r="C76" s="20">
        <f>IF(E76&lt;1,0,1)</f>
        <v>0</v>
      </c>
      <c r="D76" s="21" t="str">
        <f>IF(AND(OR(C76=C75,C76=C77),C76&lt;&gt;0),"TIE","")</f>
        <v/>
      </c>
      <c r="E76" s="28">
        <f>IF(LARGE($R$2:$R$25,1)&lt;1,0,LARGE($R$2:$R$25,1))</f>
        <v>0</v>
      </c>
      <c r="F76" s="22">
        <f>VLOOKUP(E76,$R$2:$T$26,2,FALSE)</f>
        <v>0</v>
      </c>
      <c r="G76" s="22">
        <f>VLOOKUP(E76,$R$2:$T$26,3,FALSE)</f>
        <v>0</v>
      </c>
      <c r="H76" s="26">
        <f>IF(COUNTIF(G$76:G76,G76)&gt;3,0,IF(C76="",0,IF(C76=0,0,IF(C76=1,16,IF(C76=2,14,IF(C76=3,12,IF(C76=4,11,IF(C76=5,10,IF(C76=6,9,IF(C76=7,7,IF(C76=8,5,IF(C76=9,4,IF(C76=10,3,IF(C76=11,2,IF(C76=12,1,0)))))))))))))))</f>
        <v>0</v>
      </c>
      <c r="R76" s="12">
        <f>IF(G76=$R$75,H76,0)</f>
        <v>0</v>
      </c>
      <c r="S76" s="12">
        <f>IF(G76=$S$75,H76,0)</f>
        <v>0</v>
      </c>
    </row>
    <row r="77" spans="1:19" x14ac:dyDescent="0.25">
      <c r="C77" s="20">
        <f>IF(E77&lt;1,0,IF(INT(E77*100)=INT(E76*100),C76,2))</f>
        <v>0</v>
      </c>
      <c r="D77" s="21" t="str">
        <f t="shared" ref="D77:D98" si="39">IF(AND(OR(C77=C76,C77=C78),C77&lt;&gt;0),"TIE","")</f>
        <v/>
      </c>
      <c r="E77" s="28">
        <f>IF(LARGE($R$2:$R$25,2)&lt;1,0,LARGE($R$2:$R$25,2))</f>
        <v>0</v>
      </c>
      <c r="F77" s="22">
        <f t="shared" ref="F77:F99" si="40">VLOOKUP(E77,$R$2:$T$26,2,FALSE)</f>
        <v>0</v>
      </c>
      <c r="G77" s="22">
        <f t="shared" ref="G77:G99" si="41">VLOOKUP(E77,$R$2:$T$26,3,FALSE)</f>
        <v>0</v>
      </c>
      <c r="H77" s="26">
        <f>IF(COUNTIF(G$76:G77,G77)&gt;3,0,IF(C77="",0,IF(C77=0,0,IF(C77=1,16,IF(C77=2,14,IF(C77=3,12,IF(C77=4,11,IF(C77=5,10,IF(C77=6,9,IF(C77=7,7,IF(C77=8,5,IF(C77=9,4,IF(C77=10,3,IF(C77=11,2,IF(C77=12,1,0)))))))))))))))</f>
        <v>0</v>
      </c>
      <c r="R77" s="12">
        <f t="shared" ref="R77:R99" si="42">IF(G77=$R$75,H77,0)</f>
        <v>0</v>
      </c>
      <c r="S77" s="12">
        <f t="shared" ref="S77:S99" si="43">IF(G77=$S$75,H77,0)</f>
        <v>0</v>
      </c>
    </row>
    <row r="78" spans="1:19" x14ac:dyDescent="0.25">
      <c r="C78" s="20">
        <f>IF(E78&lt;1,0,IF(INT(E78*100)=INT(E77*100),C77,3))</f>
        <v>0</v>
      </c>
      <c r="D78" s="21" t="str">
        <f t="shared" si="39"/>
        <v/>
      </c>
      <c r="E78" s="28">
        <f>IF(LARGE($R$2:$R$25,3)&lt;1,0,LARGE($R$2:$R$25,3))</f>
        <v>0</v>
      </c>
      <c r="F78" s="22">
        <f t="shared" si="40"/>
        <v>0</v>
      </c>
      <c r="G78" s="22">
        <f t="shared" si="41"/>
        <v>0</v>
      </c>
      <c r="H78" s="26">
        <f>IF(COUNTIF(G$76:G78,G78)&gt;3,0,IF(C78="",0,IF(C78=0,0,IF(C78=1,16,IF(C78=2,14,IF(C78=3,12,IF(C78=4,11,IF(C78=5,10,IF(C78=6,9,IF(C78=7,7,IF(C78=8,5,IF(C78=9,4,IF(C78=10,3,IF(C78=11,2,IF(C78=12,1,0)))))))))))))))</f>
        <v>0</v>
      </c>
      <c r="R78" s="12">
        <f t="shared" si="42"/>
        <v>0</v>
      </c>
      <c r="S78" s="12">
        <f t="shared" si="43"/>
        <v>0</v>
      </c>
    </row>
    <row r="79" spans="1:19" x14ac:dyDescent="0.25">
      <c r="C79" s="20">
        <f>IF(E79&lt;1,0,IF(INT(E79*100)=INT(E78*100),C78,4))</f>
        <v>0</v>
      </c>
      <c r="D79" s="21" t="str">
        <f t="shared" si="39"/>
        <v/>
      </c>
      <c r="E79" s="28">
        <f>IF(LARGE($R$2:$R$25,4)&lt;1,0,LARGE($R$2:$R$25,4))</f>
        <v>0</v>
      </c>
      <c r="F79" s="22">
        <f t="shared" si="40"/>
        <v>0</v>
      </c>
      <c r="G79" s="22">
        <f t="shared" si="41"/>
        <v>0</v>
      </c>
      <c r="H79" s="26">
        <f>IF(COUNTIF(G$76:G79,G79)&gt;3,0,IF(C79="",0,IF(C79=0,0,IF(C79=1,16,IF(C79=2,14,IF(C79=3,12,IF(C79=4,11,IF(C79=5,10,IF(C79=6,9,IF(C79=7,7,IF(C79=8,5,IF(C79=9,4,IF(C79=10,3,IF(C79=11,2,IF(C79=12,1,0)))))))))))))))</f>
        <v>0</v>
      </c>
      <c r="R79" s="12">
        <f t="shared" si="42"/>
        <v>0</v>
      </c>
      <c r="S79" s="12">
        <f t="shared" si="43"/>
        <v>0</v>
      </c>
    </row>
    <row r="80" spans="1:19" x14ac:dyDescent="0.25">
      <c r="C80" s="20">
        <f>IF(E80&lt;1,0,IF(INT(E80*100)=INT(E79*100),C79,5))</f>
        <v>0</v>
      </c>
      <c r="D80" s="21" t="str">
        <f t="shared" si="39"/>
        <v/>
      </c>
      <c r="E80" s="28">
        <f>IF(LARGE($R$2:$R$25,5)&lt;1,0,LARGE($R$2:$R$25,5))</f>
        <v>0</v>
      </c>
      <c r="F80" s="22">
        <f t="shared" si="40"/>
        <v>0</v>
      </c>
      <c r="G80" s="22">
        <f t="shared" si="41"/>
        <v>0</v>
      </c>
      <c r="H80" s="26">
        <f>IF(COUNTIF(G$76:G80,G80)&gt;3,0,IF(C80="",0,IF(C80=0,0,IF(C80=1,16,IF(C80=2,14,IF(C80=3,12,IF(C80=4,11,IF(C80=5,10,IF(C80=6,9,IF(C80=7,7,IF(C80=8,5,IF(C80=9,4,IF(C80=10,3,IF(C80=11,2,IF(C80=12,1,0)))))))))))))))</f>
        <v>0</v>
      </c>
      <c r="R80" s="12">
        <f t="shared" si="42"/>
        <v>0</v>
      </c>
      <c r="S80" s="12">
        <f t="shared" si="43"/>
        <v>0</v>
      </c>
    </row>
    <row r="81" spans="3:19" x14ac:dyDescent="0.25">
      <c r="C81" s="20">
        <f>IF(E81&lt;1,0,IF(INT(E81*100)=INT(E80*100),C80,6))</f>
        <v>0</v>
      </c>
      <c r="D81" s="21" t="str">
        <f t="shared" si="39"/>
        <v/>
      </c>
      <c r="E81" s="28">
        <f>IF(LARGE($R$2:$R$25,6)&lt;1,0,LARGE($R$2:$R$25,6))</f>
        <v>0</v>
      </c>
      <c r="F81" s="22">
        <f t="shared" si="40"/>
        <v>0</v>
      </c>
      <c r="G81" s="22">
        <f t="shared" si="41"/>
        <v>0</v>
      </c>
      <c r="H81" s="26">
        <f>IF(COUNTIF(G$76:G81,G81)&gt;3,0,IF(C81="",0,IF(C81=0,0,IF(C81=1,16,IF(C81=2,14,IF(C81=3,12,IF(C81=4,11,IF(C81=5,10,IF(C81=6,9,IF(C81=7,7,IF(C81=8,5,IF(C81=9,4,IF(C81=10,3,IF(C81=11,2,IF(C81=12,1,0)))))))))))))))</f>
        <v>0</v>
      </c>
      <c r="R81" s="12">
        <f t="shared" si="42"/>
        <v>0</v>
      </c>
      <c r="S81" s="12">
        <f t="shared" si="43"/>
        <v>0</v>
      </c>
    </row>
    <row r="82" spans="3:19" x14ac:dyDescent="0.25">
      <c r="C82" s="20">
        <f>IF(E82&lt;1,0,IF(INT(E82*100)=INT(E81*100),C81,7))</f>
        <v>0</v>
      </c>
      <c r="D82" s="21" t="str">
        <f t="shared" si="39"/>
        <v/>
      </c>
      <c r="E82" s="28">
        <f>IF(LARGE($R$2:$R$25,7)&lt;1,0,LARGE($R$2:$R$25,7))</f>
        <v>0</v>
      </c>
      <c r="F82" s="22">
        <f t="shared" si="40"/>
        <v>0</v>
      </c>
      <c r="G82" s="22">
        <f t="shared" si="41"/>
        <v>0</v>
      </c>
      <c r="H82" s="26">
        <f>IF(COUNTIF(G$76:G82,G82)&gt;3,0,IF(C82="",0,IF(C82=0,0,IF(C82=1,16,IF(C82=2,14,IF(C82=3,12,IF(C82=4,11,IF(C82=5,10,IF(C82=6,9,IF(C82=7,7,IF(C82=8,5,IF(C82=9,4,IF(C82=10,3,IF(C82=11,2,IF(C82=12,1,0)))))))))))))))</f>
        <v>0</v>
      </c>
      <c r="R82" s="12">
        <f t="shared" si="42"/>
        <v>0</v>
      </c>
      <c r="S82" s="12">
        <f t="shared" si="43"/>
        <v>0</v>
      </c>
    </row>
    <row r="83" spans="3:19" x14ac:dyDescent="0.25">
      <c r="C83" s="20">
        <f>IF(E83&lt;1,0,IF(INT(E83*100)=INT(E82*100),C82,8))</f>
        <v>0</v>
      </c>
      <c r="D83" s="21" t="str">
        <f t="shared" si="39"/>
        <v/>
      </c>
      <c r="E83" s="28">
        <f>IF(LARGE($R$2:$R$25,8)&lt;1,0,LARGE($R$2:$R$25,8))</f>
        <v>0</v>
      </c>
      <c r="F83" s="22">
        <f t="shared" si="40"/>
        <v>0</v>
      </c>
      <c r="G83" s="22">
        <f t="shared" si="41"/>
        <v>0</v>
      </c>
      <c r="H83" s="26">
        <f>IF(COUNTIF(G$76:G83,G83)&gt;3,0,IF(C83="",0,IF(C83=0,0,IF(C83=1,16,IF(C83=2,14,IF(C83=3,12,IF(C83=4,11,IF(C83=5,10,IF(C83=6,9,IF(C83=7,7,IF(C83=8,5,IF(C83=9,4,IF(C83=10,3,IF(C83=11,2,IF(C83=12,1,0)))))))))))))))</f>
        <v>0</v>
      </c>
      <c r="R83" s="12">
        <f t="shared" si="42"/>
        <v>0</v>
      </c>
      <c r="S83" s="12">
        <f t="shared" si="43"/>
        <v>0</v>
      </c>
    </row>
    <row r="84" spans="3:19" x14ac:dyDescent="0.25">
      <c r="C84" s="20">
        <f>IF(E84&lt;1,0,IF(INT(E84*100)=INT(E83*100),C83,9))</f>
        <v>0</v>
      </c>
      <c r="D84" s="21" t="str">
        <f t="shared" si="39"/>
        <v/>
      </c>
      <c r="E84" s="28">
        <f>IF(LARGE($R$2:$R$25,9)&lt;1,0,LARGE($R$2:$R$25,9))</f>
        <v>0</v>
      </c>
      <c r="F84" s="22">
        <f t="shared" si="40"/>
        <v>0</v>
      </c>
      <c r="G84" s="22">
        <f t="shared" si="41"/>
        <v>0</v>
      </c>
      <c r="H84" s="26">
        <f>IF(COUNTIF(G$76:G84,G84)&gt;3,0,IF(C84="",0,IF(C84=0,0,IF(C84=1,16,IF(C84=2,14,IF(C84=3,12,IF(C84=4,11,IF(C84=5,10,IF(C84=6,9,IF(C84=7,7,IF(C84=8,5,IF(C84=9,4,IF(C84=10,3,IF(C84=11,2,IF(C84=12,1,0)))))))))))))))</f>
        <v>0</v>
      </c>
      <c r="R84" s="12">
        <f t="shared" si="42"/>
        <v>0</v>
      </c>
      <c r="S84" s="12">
        <f t="shared" si="43"/>
        <v>0</v>
      </c>
    </row>
    <row r="85" spans="3:19" x14ac:dyDescent="0.25">
      <c r="C85" s="20">
        <f>IF(E85&lt;1,0,IF(INT(E85*100)=INT(E84*100),C84,10))</f>
        <v>0</v>
      </c>
      <c r="D85" s="21" t="str">
        <f t="shared" si="39"/>
        <v/>
      </c>
      <c r="E85" s="28">
        <f>IF(LARGE($R$2:$R$25,10)&lt;1,0,LARGE($R$2:$R$25,10))</f>
        <v>0</v>
      </c>
      <c r="F85" s="22">
        <f t="shared" si="40"/>
        <v>0</v>
      </c>
      <c r="G85" s="22">
        <f t="shared" si="41"/>
        <v>0</v>
      </c>
      <c r="H85" s="26">
        <f>IF(COUNTIF(G$76:G85,G85)&gt;3,0,IF(C85="",0,IF(C85=0,0,IF(C85=1,16,IF(C85=2,14,IF(C85=3,12,IF(C85=4,11,IF(C85=5,10,IF(C85=6,9,IF(C85=7,7,IF(C85=8,5,IF(C85=9,4,IF(C85=10,3,IF(C85=11,2,IF(C85=12,1,0)))))))))))))))</f>
        <v>0</v>
      </c>
      <c r="R85" s="12">
        <f t="shared" si="42"/>
        <v>0</v>
      </c>
      <c r="S85" s="12">
        <f t="shared" si="43"/>
        <v>0</v>
      </c>
    </row>
    <row r="86" spans="3:19" x14ac:dyDescent="0.25">
      <c r="C86" s="20">
        <f>IF(E86&lt;1,0,IF(INT(E86*100)=INT(E85*100),C85,11))</f>
        <v>0</v>
      </c>
      <c r="D86" s="21" t="str">
        <f t="shared" si="39"/>
        <v/>
      </c>
      <c r="E86" s="28">
        <f>IF(LARGE($R$2:$R$25,11)&lt;1,0,LARGE($R$2:$R$25,11))</f>
        <v>0</v>
      </c>
      <c r="F86" s="22">
        <f t="shared" si="40"/>
        <v>0</v>
      </c>
      <c r="G86" s="22">
        <f t="shared" si="41"/>
        <v>0</v>
      </c>
      <c r="H86" s="26">
        <f>IF(COUNTIF(G$76:G86,G86)&gt;3,0,IF(C86="",0,IF(C86=0,0,IF(C86=1,16,IF(C86=2,14,IF(C86=3,12,IF(C86=4,11,IF(C86=5,10,IF(C86=6,9,IF(C86=7,7,IF(C86=8,5,IF(C86=9,4,IF(C86=10,3,IF(C86=11,2,IF(C86=12,1,0)))))))))))))))</f>
        <v>0</v>
      </c>
      <c r="R86" s="12">
        <f t="shared" si="42"/>
        <v>0</v>
      </c>
      <c r="S86" s="12">
        <f t="shared" si="43"/>
        <v>0</v>
      </c>
    </row>
    <row r="87" spans="3:19" x14ac:dyDescent="0.25">
      <c r="C87" s="20">
        <f>IF(E87&lt;1,0,IF(INT(E87*100)=INT(E86*100),C86,12))</f>
        <v>0</v>
      </c>
      <c r="D87" s="21" t="str">
        <f t="shared" si="39"/>
        <v/>
      </c>
      <c r="E87" s="28">
        <f>IF(LARGE($R$2:$R$25,12)&lt;1,0,LARGE($R$2:$R$25,12))</f>
        <v>0</v>
      </c>
      <c r="F87" s="22">
        <f t="shared" si="40"/>
        <v>0</v>
      </c>
      <c r="G87" s="22">
        <f t="shared" si="41"/>
        <v>0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>
        <f t="shared" si="42"/>
        <v>0</v>
      </c>
      <c r="S87" s="12">
        <f t="shared" si="43"/>
        <v>0</v>
      </c>
    </row>
    <row r="88" spans="3:19" x14ac:dyDescent="0.25">
      <c r="C88" s="20">
        <f>IF(E88&lt;1,0,IF(INT(E88*100)=INT(E87*100),C87,13))</f>
        <v>0</v>
      </c>
      <c r="D88" s="21" t="str">
        <f t="shared" si="39"/>
        <v/>
      </c>
      <c r="E88" s="28">
        <f>IF(LARGE($R$2:$R$25,13)&lt;1,0,LARGE($R$2:$R$25,13))</f>
        <v>0</v>
      </c>
      <c r="F88" s="22">
        <f t="shared" si="40"/>
        <v>0</v>
      </c>
      <c r="G88" s="22">
        <f t="shared" si="41"/>
        <v>0</v>
      </c>
      <c r="H88" s="26"/>
      <c r="R88" s="12">
        <f t="shared" si="42"/>
        <v>0</v>
      </c>
      <c r="S88" s="12">
        <f t="shared" si="43"/>
        <v>0</v>
      </c>
    </row>
    <row r="89" spans="3:19" x14ac:dyDescent="0.25">
      <c r="C89" s="20">
        <f>IF(E89&lt;1,0,IF(INT(E89*100)=INT(E88*100),C88,14))</f>
        <v>0</v>
      </c>
      <c r="D89" s="21" t="str">
        <f t="shared" si="39"/>
        <v/>
      </c>
      <c r="E89" s="28">
        <f>IF(LARGE($R$2:$R$25,14)&lt;1,0,LARGE($R$2:$R$25,14))</f>
        <v>0</v>
      </c>
      <c r="F89" s="22">
        <f t="shared" si="40"/>
        <v>0</v>
      </c>
      <c r="G89" s="22">
        <f t="shared" si="41"/>
        <v>0</v>
      </c>
      <c r="H89" s="26"/>
      <c r="R89" s="12">
        <f t="shared" si="42"/>
        <v>0</v>
      </c>
      <c r="S89" s="12">
        <f t="shared" si="43"/>
        <v>0</v>
      </c>
    </row>
    <row r="90" spans="3:19" x14ac:dyDescent="0.25">
      <c r="C90" s="20">
        <f>IF(E90&lt;1,0,IF(INT(E90*100)=INT(E89*100),C89,15))</f>
        <v>0</v>
      </c>
      <c r="D90" s="21" t="str">
        <f t="shared" si="39"/>
        <v/>
      </c>
      <c r="E90" s="28">
        <f>IF(LARGE($R$2:$R$25,15)&lt;1,0,LARGE($R$2:$R$25,15))</f>
        <v>0</v>
      </c>
      <c r="F90" s="22">
        <f t="shared" si="40"/>
        <v>0</v>
      </c>
      <c r="G90" s="22">
        <f t="shared" si="41"/>
        <v>0</v>
      </c>
      <c r="H90" s="26"/>
      <c r="R90" s="12">
        <f t="shared" si="42"/>
        <v>0</v>
      </c>
      <c r="S90" s="12">
        <f t="shared" si="43"/>
        <v>0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>
        <f t="shared" si="42"/>
        <v>0</v>
      </c>
      <c r="S91" s="12">
        <f t="shared" si="43"/>
        <v>0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>
        <f t="shared" si="42"/>
        <v>0</v>
      </c>
      <c r="S92" s="12">
        <f t="shared" si="43"/>
        <v>0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>
        <f t="shared" si="42"/>
        <v>0</v>
      </c>
      <c r="S93" s="12">
        <f t="shared" si="43"/>
        <v>0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>
        <f t="shared" si="42"/>
        <v>0</v>
      </c>
      <c r="S94" s="12">
        <f t="shared" si="43"/>
        <v>0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>
        <f t="shared" si="42"/>
        <v>0</v>
      </c>
      <c r="S95" s="12">
        <f t="shared" si="43"/>
        <v>0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>
        <f t="shared" si="42"/>
        <v>0</v>
      </c>
      <c r="S96" s="12">
        <f t="shared" si="43"/>
        <v>0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>
        <f t="shared" si="42"/>
        <v>0</v>
      </c>
      <c r="S97" s="12">
        <f t="shared" si="43"/>
        <v>0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>
        <f t="shared" si="42"/>
        <v>0</v>
      </c>
      <c r="S98" s="12">
        <f t="shared" si="43"/>
        <v>0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>
        <f t="shared" si="42"/>
        <v>0</v>
      </c>
      <c r="S99" s="12">
        <f t="shared" si="43"/>
        <v>0</v>
      </c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007" priority="96">
      <formula>IF(SUM(G2:G3)&gt;3.7,TRUE,FALSE)</formula>
    </cfRule>
  </conditionalFormatting>
  <conditionalFormatting sqref="G2">
    <cfRule type="expression" dxfId="1006" priority="95">
      <formula>IF(SUM(G2:G3)&gt;3.7,TRUE,FALSE)</formula>
    </cfRule>
  </conditionalFormatting>
  <conditionalFormatting sqref="E3">
    <cfRule type="expression" dxfId="1005" priority="94">
      <formula>IF(E3="",FALSE,IF(LEFT(E3,1)=LEFT(E2,1),TRUE,FALSE))</formula>
    </cfRule>
  </conditionalFormatting>
  <conditionalFormatting sqref="E4">
    <cfRule type="expression" dxfId="1004" priority="93">
      <formula>IF(E4="",FALSE,IF(OR(LEFT(E4,LEN(E4)-1)=LEFT(E3,LEN(E3)-1),LEFT(E4,LEN(E4)-1)=LEFT(E2,LEN(E2)-1)),TRUE,FALSE))</formula>
    </cfRule>
  </conditionalFormatting>
  <conditionalFormatting sqref="G6">
    <cfRule type="expression" dxfId="1003" priority="92">
      <formula>IF(SUM(G5:G6)&gt;3.7,TRUE,FALSE)</formula>
    </cfRule>
  </conditionalFormatting>
  <conditionalFormatting sqref="G5">
    <cfRule type="expression" dxfId="1002" priority="91">
      <formula>IF(SUM(G5:G6)&gt;3.7,TRUE,FALSE)</formula>
    </cfRule>
  </conditionalFormatting>
  <conditionalFormatting sqref="E6">
    <cfRule type="expression" dxfId="1001" priority="90">
      <formula>IF(E6="",FALSE,IF(LEFT(E6,1)=LEFT(E5,1),TRUE,FALSE))</formula>
    </cfRule>
  </conditionalFormatting>
  <conditionalFormatting sqref="E7">
    <cfRule type="expression" dxfId="1000" priority="89">
      <formula>IF(E7="",FALSE,IF(OR(LEFT(E7,LEN(E7)-1)=LEFT(E6,LEN(E6)-1),LEFT(E7,LEN(E7)-1)=LEFT(E5,LEN(E5)-1)),TRUE,FALSE))</formula>
    </cfRule>
  </conditionalFormatting>
  <conditionalFormatting sqref="G9">
    <cfRule type="expression" dxfId="999" priority="88">
      <formula>IF(SUM(G8:G9)&gt;3.7,TRUE,FALSE)</formula>
    </cfRule>
  </conditionalFormatting>
  <conditionalFormatting sqref="G8">
    <cfRule type="expression" dxfId="998" priority="87">
      <formula>IF(SUM(G8:G9)&gt;3.7,TRUE,FALSE)</formula>
    </cfRule>
  </conditionalFormatting>
  <conditionalFormatting sqref="E9">
    <cfRule type="expression" dxfId="997" priority="86">
      <formula>IF(E9="",FALSE,IF(LEFT(E9,1)=LEFT(E8,1),TRUE,FALSE))</formula>
    </cfRule>
  </conditionalFormatting>
  <conditionalFormatting sqref="E10">
    <cfRule type="expression" dxfId="996" priority="85">
      <formula>IF(E10="",FALSE,IF(OR(LEFT(E10,LEN(E10)-1)=LEFT(E9,LEN(E9)-1),LEFT(E10,LEN(E10)-1)=LEFT(E8,LEN(E8)-1)),TRUE,FALSE))</formula>
    </cfRule>
  </conditionalFormatting>
  <conditionalFormatting sqref="G12">
    <cfRule type="expression" dxfId="995" priority="84">
      <formula>IF(SUM(G11:G12)&gt;3.7,TRUE,FALSE)</formula>
    </cfRule>
  </conditionalFormatting>
  <conditionalFormatting sqref="G11">
    <cfRule type="expression" dxfId="994" priority="83">
      <formula>IF(SUM(G11:G12)&gt;3.7,TRUE,FALSE)</formula>
    </cfRule>
  </conditionalFormatting>
  <conditionalFormatting sqref="E12">
    <cfRule type="expression" dxfId="993" priority="82">
      <formula>IF(E12="",FALSE,IF(LEFT(E12,1)=LEFT(E11,1),TRUE,FALSE))</formula>
    </cfRule>
  </conditionalFormatting>
  <conditionalFormatting sqref="E13">
    <cfRule type="expression" dxfId="992" priority="81">
      <formula>IF(E13="",FALSE,IF(OR(LEFT(E13,LEN(E13)-1)=LEFT(E12,LEN(E12)-1),LEFT(E13,LEN(E13)-1)=LEFT(E11,LEN(E11)-1)),TRUE,FALSE))</formula>
    </cfRule>
  </conditionalFormatting>
  <conditionalFormatting sqref="G15">
    <cfRule type="expression" dxfId="991" priority="80">
      <formula>IF(SUM(G14:G15)&gt;3.7,TRUE,FALSE)</formula>
    </cfRule>
  </conditionalFormatting>
  <conditionalFormatting sqref="G14">
    <cfRule type="expression" dxfId="990" priority="79">
      <formula>IF(SUM(G14:G15)&gt;3.7,TRUE,FALSE)</formula>
    </cfRule>
  </conditionalFormatting>
  <conditionalFormatting sqref="E15">
    <cfRule type="expression" dxfId="989" priority="78">
      <formula>IF(E15="",FALSE,IF(LEFT(E15,1)=LEFT(E14,1),TRUE,FALSE))</formula>
    </cfRule>
  </conditionalFormatting>
  <conditionalFormatting sqref="E16">
    <cfRule type="expression" dxfId="988" priority="77">
      <formula>IF(E16="",FALSE,IF(OR(LEFT(E16,LEN(E16)-1)=LEFT(E15,LEN(E15)-1),LEFT(E16,LEN(E16)-1)=LEFT(E14,LEN(E14)-1)),TRUE,FALSE))</formula>
    </cfRule>
  </conditionalFormatting>
  <conditionalFormatting sqref="G18">
    <cfRule type="expression" dxfId="987" priority="76">
      <formula>IF(SUM(G17:G18)&gt;3.7,TRUE,FALSE)</formula>
    </cfRule>
  </conditionalFormatting>
  <conditionalFormatting sqref="G17">
    <cfRule type="expression" dxfId="986" priority="75">
      <formula>IF(SUM(G17:G18)&gt;3.7,TRUE,FALSE)</formula>
    </cfRule>
  </conditionalFormatting>
  <conditionalFormatting sqref="E18">
    <cfRule type="expression" dxfId="985" priority="74">
      <formula>IF(E18="",FALSE,IF(LEFT(E18,1)=LEFT(E17,1),TRUE,FALSE))</formula>
    </cfRule>
  </conditionalFormatting>
  <conditionalFormatting sqref="E19">
    <cfRule type="expression" dxfId="984" priority="73">
      <formula>IF(E19="",FALSE,IF(OR(LEFT(E19,LEN(E19)-1)=LEFT(E18,LEN(E18)-1),LEFT(E19,LEN(E19)-1)=LEFT(E17,LEN(E17)-1)),TRUE,FALSE))</formula>
    </cfRule>
  </conditionalFormatting>
  <conditionalFormatting sqref="G21">
    <cfRule type="expression" dxfId="983" priority="72">
      <formula>IF(SUM(G20:G21)&gt;3.7,TRUE,FALSE)</formula>
    </cfRule>
  </conditionalFormatting>
  <conditionalFormatting sqref="G20">
    <cfRule type="expression" dxfId="982" priority="71">
      <formula>IF(SUM(G20:G21)&gt;3.7,TRUE,FALSE)</formula>
    </cfRule>
  </conditionalFormatting>
  <conditionalFormatting sqref="E21">
    <cfRule type="expression" dxfId="981" priority="70">
      <formula>IF(E21="",FALSE,IF(LEFT(E21,1)=LEFT(E20,1),TRUE,FALSE))</formula>
    </cfRule>
  </conditionalFormatting>
  <conditionalFormatting sqref="E22">
    <cfRule type="expression" dxfId="980" priority="69">
      <formula>IF(E22="",FALSE,IF(OR(LEFT(E22,LEN(E22)-1)=LEFT(E21,LEN(E21)-1),LEFT(E22,LEN(E22)-1)=LEFT(E20,LEN(E20)-1)),TRUE,FALSE))</formula>
    </cfRule>
  </conditionalFormatting>
  <conditionalFormatting sqref="G24">
    <cfRule type="expression" dxfId="979" priority="68">
      <formula>IF(SUM(G23:G24)&gt;3.7,TRUE,FALSE)</formula>
    </cfRule>
  </conditionalFormatting>
  <conditionalFormatting sqref="G23">
    <cfRule type="expression" dxfId="978" priority="67">
      <formula>IF(SUM(G23:G24)&gt;3.7,TRUE,FALSE)</formula>
    </cfRule>
  </conditionalFormatting>
  <conditionalFormatting sqref="E24">
    <cfRule type="expression" dxfId="977" priority="66">
      <formula>IF(E24="",FALSE,IF(LEFT(E24,1)=LEFT(E23,1),TRUE,FALSE))</formula>
    </cfRule>
  </conditionalFormatting>
  <conditionalFormatting sqref="E25">
    <cfRule type="expression" dxfId="976" priority="65">
      <formula>IF(E25="",FALSE,IF(OR(LEFT(E25,LEN(E25)-1)=LEFT(E24,LEN(E24)-1),LEFT(E25,LEN(E25)-1)=LEFT(E23,LEN(E23)-1)),TRUE,FALSE))</formula>
    </cfRule>
  </conditionalFormatting>
  <conditionalFormatting sqref="G27">
    <cfRule type="expression" dxfId="975" priority="64">
      <formula>IF(SUM(G26:G27)&gt;3.7,TRUE,FALSE)</formula>
    </cfRule>
  </conditionalFormatting>
  <conditionalFormatting sqref="G26">
    <cfRule type="expression" dxfId="974" priority="63">
      <formula>IF(SUM(G26:G27)&gt;3.7,TRUE,FALSE)</formula>
    </cfRule>
  </conditionalFormatting>
  <conditionalFormatting sqref="E27">
    <cfRule type="expression" dxfId="973" priority="62">
      <formula>IF(E27="",FALSE,IF(LEFT(E27,1)=LEFT(E26,1),TRUE,FALSE))</formula>
    </cfRule>
  </conditionalFormatting>
  <conditionalFormatting sqref="E28">
    <cfRule type="expression" dxfId="972" priority="61">
      <formula>IF(E28="",FALSE,IF(OR(LEFT(E28,LEN(E28)-1)=LEFT(E27,LEN(E27)-1),LEFT(E28,LEN(E28)-1)=LEFT(E26,LEN(E26)-1)),TRUE,FALSE))</formula>
    </cfRule>
  </conditionalFormatting>
  <conditionalFormatting sqref="G30">
    <cfRule type="expression" dxfId="971" priority="60">
      <formula>IF(SUM(G29:G30)&gt;3.7,TRUE,FALSE)</formula>
    </cfRule>
  </conditionalFormatting>
  <conditionalFormatting sqref="G29">
    <cfRule type="expression" dxfId="970" priority="59">
      <formula>IF(SUM(G29:G30)&gt;3.7,TRUE,FALSE)</formula>
    </cfRule>
  </conditionalFormatting>
  <conditionalFormatting sqref="E30">
    <cfRule type="expression" dxfId="969" priority="58">
      <formula>IF(E30="",FALSE,IF(LEFT(E30,1)=LEFT(E29,1),TRUE,FALSE))</formula>
    </cfRule>
  </conditionalFormatting>
  <conditionalFormatting sqref="E31">
    <cfRule type="expression" dxfId="968" priority="57">
      <formula>IF(E31="",FALSE,IF(OR(LEFT(E31,LEN(E31)-1)=LEFT(E30,LEN(E30)-1),LEFT(E31,LEN(E31)-1)=LEFT(E29,LEN(E29)-1)),TRUE,FALSE))</formula>
    </cfRule>
  </conditionalFormatting>
  <conditionalFormatting sqref="G33">
    <cfRule type="expression" dxfId="967" priority="56">
      <formula>IF(SUM(G32:G33)&gt;3.7,TRUE,FALSE)</formula>
    </cfRule>
  </conditionalFormatting>
  <conditionalFormatting sqref="G32">
    <cfRule type="expression" dxfId="966" priority="55">
      <formula>IF(SUM(G32:G33)&gt;3.7,TRUE,FALSE)</formula>
    </cfRule>
  </conditionalFormatting>
  <conditionalFormatting sqref="E33">
    <cfRule type="expression" dxfId="965" priority="54">
      <formula>IF(E33="",FALSE,IF(LEFT(E33,1)=LEFT(E32,1),TRUE,FALSE))</formula>
    </cfRule>
  </conditionalFormatting>
  <conditionalFormatting sqref="E34">
    <cfRule type="expression" dxfId="964" priority="53">
      <formula>IF(E34="",FALSE,IF(OR(LEFT(E34,LEN(E34)-1)=LEFT(E33,LEN(E33)-1),LEFT(E34,LEN(E34)-1)=LEFT(E32,LEN(E32)-1)),TRUE,FALSE))</formula>
    </cfRule>
  </conditionalFormatting>
  <conditionalFormatting sqref="G36">
    <cfRule type="expression" dxfId="963" priority="52">
      <formula>IF(SUM(G35:G36)&gt;3.7,TRUE,FALSE)</formula>
    </cfRule>
  </conditionalFormatting>
  <conditionalFormatting sqref="G35">
    <cfRule type="expression" dxfId="962" priority="51">
      <formula>IF(SUM(G35:G36)&gt;3.7,TRUE,FALSE)</formula>
    </cfRule>
  </conditionalFormatting>
  <conditionalFormatting sqref="E36">
    <cfRule type="expression" dxfId="961" priority="50">
      <formula>IF(E36="",FALSE,IF(LEFT(E36,1)=LEFT(E35,1),TRUE,FALSE))</formula>
    </cfRule>
  </conditionalFormatting>
  <conditionalFormatting sqref="E37">
    <cfRule type="expression" dxfId="960" priority="49">
      <formula>IF(E37="",FALSE,IF(OR(LEFT(E37,LEN(E37)-1)=LEFT(E36,LEN(E36)-1),LEFT(E37,LEN(E37)-1)=LEFT(E35,LEN(E35)-1)),TRUE,FALSE))</formula>
    </cfRule>
  </conditionalFormatting>
  <conditionalFormatting sqref="G39">
    <cfRule type="expression" dxfId="959" priority="48">
      <formula>IF(SUM(G38:G39)&gt;3.7,TRUE,FALSE)</formula>
    </cfRule>
  </conditionalFormatting>
  <conditionalFormatting sqref="G38">
    <cfRule type="expression" dxfId="958" priority="47">
      <formula>IF(SUM(G38:G39)&gt;3.7,TRUE,FALSE)</formula>
    </cfRule>
  </conditionalFormatting>
  <conditionalFormatting sqref="E39">
    <cfRule type="expression" dxfId="957" priority="46">
      <formula>IF(E39="",FALSE,IF(LEFT(E39,1)=LEFT(E38,1),TRUE,FALSE))</formula>
    </cfRule>
  </conditionalFormatting>
  <conditionalFormatting sqref="E40">
    <cfRule type="expression" dxfId="956" priority="45">
      <formula>IF(E40="",FALSE,IF(OR(LEFT(E40,LEN(E40)-1)=LEFT(E39,LEN(E39)-1),LEFT(E40,LEN(E40)-1)=LEFT(E38,LEN(E38)-1)),TRUE,FALSE))</formula>
    </cfRule>
  </conditionalFormatting>
  <conditionalFormatting sqref="G42">
    <cfRule type="expression" dxfId="955" priority="44">
      <formula>IF(SUM(G41:G42)&gt;3.7,TRUE,FALSE)</formula>
    </cfRule>
  </conditionalFormatting>
  <conditionalFormatting sqref="G41">
    <cfRule type="expression" dxfId="954" priority="43">
      <formula>IF(SUM(G41:G42)&gt;3.7,TRUE,FALSE)</formula>
    </cfRule>
  </conditionalFormatting>
  <conditionalFormatting sqref="E42">
    <cfRule type="expression" dxfId="953" priority="42">
      <formula>IF(E42="",FALSE,IF(LEFT(E42,1)=LEFT(E41,1),TRUE,FALSE))</formula>
    </cfRule>
  </conditionalFormatting>
  <conditionalFormatting sqref="E43">
    <cfRule type="expression" dxfId="952" priority="41">
      <formula>IF(E43="",FALSE,IF(OR(LEFT(E43,LEN(E43)-1)=LEFT(E42,LEN(E42)-1),LEFT(E43,LEN(E43)-1)=LEFT(E41,LEN(E41)-1)),TRUE,FALSE))</formula>
    </cfRule>
  </conditionalFormatting>
  <conditionalFormatting sqref="G45">
    <cfRule type="expression" dxfId="951" priority="40">
      <formula>IF(SUM(G44:G45)&gt;3.7,TRUE,FALSE)</formula>
    </cfRule>
  </conditionalFormatting>
  <conditionalFormatting sqref="G44">
    <cfRule type="expression" dxfId="950" priority="39">
      <formula>IF(SUM(G44:G45)&gt;3.7,TRUE,FALSE)</formula>
    </cfRule>
  </conditionalFormatting>
  <conditionalFormatting sqref="E45">
    <cfRule type="expression" dxfId="949" priority="38">
      <formula>IF(E45="",FALSE,IF(LEFT(E45,1)=LEFT(E44,1),TRUE,FALSE))</formula>
    </cfRule>
  </conditionalFormatting>
  <conditionalFormatting sqref="E46">
    <cfRule type="expression" dxfId="948" priority="37">
      <formula>IF(E46="",FALSE,IF(OR(LEFT(E46,LEN(E46)-1)=LEFT(E45,LEN(E45)-1),LEFT(E46,LEN(E46)-1)=LEFT(E44,LEN(E44)-1)),TRUE,FALSE))</formula>
    </cfRule>
  </conditionalFormatting>
  <conditionalFormatting sqref="G48">
    <cfRule type="expression" dxfId="947" priority="36">
      <formula>IF(SUM(G47:G48)&gt;3.7,TRUE,FALSE)</formula>
    </cfRule>
  </conditionalFormatting>
  <conditionalFormatting sqref="G47">
    <cfRule type="expression" dxfId="946" priority="35">
      <formula>IF(SUM(G47:G48)&gt;3.7,TRUE,FALSE)</formula>
    </cfRule>
  </conditionalFormatting>
  <conditionalFormatting sqref="E48">
    <cfRule type="expression" dxfId="945" priority="34">
      <formula>IF(E48="",FALSE,IF(LEFT(E48,1)=LEFT(E47,1),TRUE,FALSE))</formula>
    </cfRule>
  </conditionalFormatting>
  <conditionalFormatting sqref="E49">
    <cfRule type="expression" dxfId="944" priority="33">
      <formula>IF(E49="",FALSE,IF(OR(LEFT(E49,LEN(E49)-1)=LEFT(E48,LEN(E48)-1),LEFT(E49,LEN(E49)-1)=LEFT(E47,LEN(E47)-1)),TRUE,FALSE))</formula>
    </cfRule>
  </conditionalFormatting>
  <conditionalFormatting sqref="G51">
    <cfRule type="expression" dxfId="943" priority="32">
      <formula>IF(SUM(G50:G51)&gt;3.7,TRUE,FALSE)</formula>
    </cfRule>
  </conditionalFormatting>
  <conditionalFormatting sqref="G50">
    <cfRule type="expression" dxfId="942" priority="31">
      <formula>IF(SUM(G50:G51)&gt;3.7,TRUE,FALSE)</formula>
    </cfRule>
  </conditionalFormatting>
  <conditionalFormatting sqref="E51">
    <cfRule type="expression" dxfId="941" priority="30">
      <formula>IF(E51="",FALSE,IF(LEFT(E51,1)=LEFT(E50,1),TRUE,FALSE))</formula>
    </cfRule>
  </conditionalFormatting>
  <conditionalFormatting sqref="E52">
    <cfRule type="expression" dxfId="940" priority="29">
      <formula>IF(E52="",FALSE,IF(OR(LEFT(E52,LEN(E52)-1)=LEFT(E51,LEN(E51)-1),LEFT(E52,LEN(E52)-1)=LEFT(E50,LEN(E50)-1)),TRUE,FALSE))</formula>
    </cfRule>
  </conditionalFormatting>
  <conditionalFormatting sqref="G54">
    <cfRule type="expression" dxfId="939" priority="28">
      <formula>IF(SUM(G53:G54)&gt;3.7,TRUE,FALSE)</formula>
    </cfRule>
  </conditionalFormatting>
  <conditionalFormatting sqref="G53">
    <cfRule type="expression" dxfId="938" priority="27">
      <formula>IF(SUM(G53:G54)&gt;3.7,TRUE,FALSE)</formula>
    </cfRule>
  </conditionalFormatting>
  <conditionalFormatting sqref="E54">
    <cfRule type="expression" dxfId="937" priority="26">
      <formula>IF(E54="",FALSE,IF(LEFT(E54,1)=LEFT(E53,1),TRUE,FALSE))</formula>
    </cfRule>
  </conditionalFormatting>
  <conditionalFormatting sqref="E55">
    <cfRule type="expression" dxfId="936" priority="25">
      <formula>IF(E55="",FALSE,IF(OR(LEFT(E55,LEN(E55)-1)=LEFT(E54,LEN(E54)-1),LEFT(E55,LEN(E55)-1)=LEFT(E53,LEN(E53)-1)),TRUE,FALSE))</formula>
    </cfRule>
  </conditionalFormatting>
  <conditionalFormatting sqref="G57">
    <cfRule type="expression" dxfId="935" priority="24">
      <formula>IF(SUM(G56:G57)&gt;3.7,TRUE,FALSE)</formula>
    </cfRule>
  </conditionalFormatting>
  <conditionalFormatting sqref="G56">
    <cfRule type="expression" dxfId="934" priority="23">
      <formula>IF(SUM(G56:G57)&gt;3.7,TRUE,FALSE)</formula>
    </cfRule>
  </conditionalFormatting>
  <conditionalFormatting sqref="E57">
    <cfRule type="expression" dxfId="933" priority="22">
      <formula>IF(E57="",FALSE,IF(LEFT(E57,1)=LEFT(E56,1),TRUE,FALSE))</formula>
    </cfRule>
  </conditionalFormatting>
  <conditionalFormatting sqref="E58">
    <cfRule type="expression" dxfId="932" priority="21">
      <formula>IF(E58="",FALSE,IF(OR(LEFT(E58,LEN(E58)-1)=LEFT(E57,LEN(E57)-1),LEFT(E58,LEN(E58)-1)=LEFT(E56,LEN(E56)-1)),TRUE,FALSE))</formula>
    </cfRule>
  </conditionalFormatting>
  <conditionalFormatting sqref="G60">
    <cfRule type="expression" dxfId="931" priority="20">
      <formula>IF(SUM(G59:G60)&gt;3.7,TRUE,FALSE)</formula>
    </cfRule>
  </conditionalFormatting>
  <conditionalFormatting sqref="G59">
    <cfRule type="expression" dxfId="930" priority="19">
      <formula>IF(SUM(G59:G60)&gt;3.7,TRUE,FALSE)</formula>
    </cfRule>
  </conditionalFormatting>
  <conditionalFormatting sqref="E60">
    <cfRule type="expression" dxfId="929" priority="18">
      <formula>IF(E60="",FALSE,IF(LEFT(E60,1)=LEFT(E59,1),TRUE,FALSE))</formula>
    </cfRule>
  </conditionalFormatting>
  <conditionalFormatting sqref="E61">
    <cfRule type="expression" dxfId="928" priority="17">
      <formula>IF(E61="",FALSE,IF(OR(LEFT(E61,LEN(E61)-1)=LEFT(E60,LEN(E60)-1),LEFT(E61,LEN(E61)-1)=LEFT(E59,LEN(E59)-1)),TRUE,FALSE))</formula>
    </cfRule>
  </conditionalFormatting>
  <conditionalFormatting sqref="G63">
    <cfRule type="expression" dxfId="927" priority="16">
      <formula>IF(SUM(G62:G63)&gt;3.7,TRUE,FALSE)</formula>
    </cfRule>
  </conditionalFormatting>
  <conditionalFormatting sqref="G62">
    <cfRule type="expression" dxfId="926" priority="15">
      <formula>IF(SUM(G62:G63)&gt;3.7,TRUE,FALSE)</formula>
    </cfRule>
  </conditionalFormatting>
  <conditionalFormatting sqref="E63">
    <cfRule type="expression" dxfId="925" priority="14">
      <formula>IF(E63="",FALSE,IF(LEFT(E63,1)=LEFT(E62,1),TRUE,FALSE))</formula>
    </cfRule>
  </conditionalFormatting>
  <conditionalFormatting sqref="E64">
    <cfRule type="expression" dxfId="924" priority="13">
      <formula>IF(E64="",FALSE,IF(OR(LEFT(E64,LEN(E64)-1)=LEFT(E63,LEN(E63)-1),LEFT(E64,LEN(E64)-1)=LEFT(E62,LEN(E62)-1)),TRUE,FALSE))</formula>
    </cfRule>
  </conditionalFormatting>
  <conditionalFormatting sqref="G66">
    <cfRule type="expression" dxfId="923" priority="12">
      <formula>IF(SUM(G65:G66)&gt;3.7,TRUE,FALSE)</formula>
    </cfRule>
  </conditionalFormatting>
  <conditionalFormatting sqref="G65">
    <cfRule type="expression" dxfId="922" priority="11">
      <formula>IF(SUM(G65:G66)&gt;3.7,TRUE,FALSE)</formula>
    </cfRule>
  </conditionalFormatting>
  <conditionalFormatting sqref="E66">
    <cfRule type="expression" dxfId="921" priority="10">
      <formula>IF(E66="",FALSE,IF(LEFT(E66,1)=LEFT(E65,1),TRUE,FALSE))</formula>
    </cfRule>
  </conditionalFormatting>
  <conditionalFormatting sqref="E67">
    <cfRule type="expression" dxfId="920" priority="9">
      <formula>IF(E67="",FALSE,IF(OR(LEFT(E67,LEN(E67)-1)=LEFT(E66,LEN(E66)-1),LEFT(E67,LEN(E67)-1)=LEFT(E65,LEN(E65)-1)),TRUE,FALSE))</formula>
    </cfRule>
  </conditionalFormatting>
  <conditionalFormatting sqref="G69">
    <cfRule type="expression" dxfId="919" priority="8">
      <formula>IF(SUM(G68:G69)&gt;3.7,TRUE,FALSE)</formula>
    </cfRule>
  </conditionalFormatting>
  <conditionalFormatting sqref="G68">
    <cfRule type="expression" dxfId="918" priority="7">
      <formula>IF(SUM(G68:G69)&gt;3.7,TRUE,FALSE)</formula>
    </cfRule>
  </conditionalFormatting>
  <conditionalFormatting sqref="E69">
    <cfRule type="expression" dxfId="917" priority="6">
      <formula>IF(E69="",FALSE,IF(LEFT(E69,1)=LEFT(E68,1),TRUE,FALSE))</formula>
    </cfRule>
  </conditionalFormatting>
  <conditionalFormatting sqref="E70">
    <cfRule type="expression" dxfId="916" priority="5">
      <formula>IF(E70="",FALSE,IF(OR(LEFT(E70,LEN(E70)-1)=LEFT(E69,LEN(E69)-1),LEFT(E70,LEN(E70)-1)=LEFT(E68,LEN(E68)-1)),TRUE,FALSE))</formula>
    </cfRule>
  </conditionalFormatting>
  <conditionalFormatting sqref="G72">
    <cfRule type="expression" dxfId="915" priority="4">
      <formula>IF(SUM(G71:G72)&gt;3.7,TRUE,FALSE)</formula>
    </cfRule>
  </conditionalFormatting>
  <conditionalFormatting sqref="G71">
    <cfRule type="expression" dxfId="914" priority="3">
      <formula>IF(SUM(G71:G72)&gt;3.7,TRUE,FALSE)</formula>
    </cfRule>
  </conditionalFormatting>
  <conditionalFormatting sqref="E72">
    <cfRule type="expression" dxfId="913" priority="2">
      <formula>IF(E72="",FALSE,IF(LEFT(E72,1)=LEFT(E71,1),TRUE,FALSE))</formula>
    </cfRule>
  </conditionalFormatting>
  <conditionalFormatting sqref="E73">
    <cfRule type="expression" dxfId="912" priority="1">
      <formula>IF(E73="",FALSE,IF(OR(LEFT(E73,LEN(E73)-1)=LEFT(E72,LEN(E72)-1),LEFT(E73,LEN(E73)-1)=LEFT(E71,LEN(E71)-1)),TRUE,FALSE))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65-FF48-4833-BA0B-0050C685AD85}">
  <dimension ref="A1:T99"/>
  <sheetViews>
    <sheetView workbookViewId="0">
      <pane ySplit="1" topLeftCell="A2" activePane="bottomLeft" state="frozen"/>
      <selection pane="bottomLeft" activeCell="B2" sqref="B2:B4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O4+0.000001</f>
        <v>9.9999999999999995E-7</v>
      </c>
      <c r="S2" s="13">
        <f>B2</f>
        <v>0</v>
      </c>
      <c r="T2" s="13">
        <f>C2</f>
        <v>0</v>
      </c>
    </row>
    <row r="3" spans="1:20" ht="15.75" thickBot="1" x14ac:dyDescent="0.3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3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O7+0.000002</f>
        <v>1.9999999999999999E-6</v>
      </c>
      <c r="S3" s="13">
        <f>B5</f>
        <v>0</v>
      </c>
      <c r="T3" s="13">
        <f>C5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5">
        <f>IF(N4="",0,N4+O3)</f>
        <v>0</v>
      </c>
      <c r="R4" s="13">
        <f>O10+0.000003</f>
        <v>3.0000000000000001E-6</v>
      </c>
      <c r="S4" s="13">
        <f>B8</f>
        <v>0</v>
      </c>
      <c r="T4" s="13">
        <f>C8</f>
        <v>0</v>
      </c>
    </row>
    <row r="5" spans="1:20" x14ac:dyDescent="0.25">
      <c r="A5" s="73">
        <v>2</v>
      </c>
      <c r="B5" s="74"/>
      <c r="C5" s="75"/>
      <c r="D5" s="35">
        <v>1</v>
      </c>
      <c r="E5" s="36"/>
      <c r="F5" s="37" t="str">
        <f>IF($E5="","",IF(ISNA(VLOOKUP($E5,DD!$A$2:$C$150,2,0)),"NO SUCH DIVE",VLOOKUP($E5,DD!$A$2:$C$150,2,0)))</f>
        <v/>
      </c>
      <c r="G5" s="35" t="str">
        <f>IF($E5="","",IF(ISNA(VLOOKUP($E5,DD!$A$2:$C$150,3,0)),"",VLOOKUP($E5,DD!$A$2:$C$150,3,0)))</f>
        <v/>
      </c>
      <c r="H5" s="38"/>
      <c r="I5" s="38"/>
      <c r="J5" s="38"/>
      <c r="K5" s="38"/>
      <c r="L5" s="38"/>
      <c r="M5" s="36"/>
      <c r="N5" s="37" t="str">
        <f t="shared" si="0"/>
        <v/>
      </c>
      <c r="O5" s="37" t="str">
        <f>IF(N5="","",N5)</f>
        <v/>
      </c>
      <c r="R5" s="13">
        <f>O13+0.000004</f>
        <v>3.9999999999999998E-6</v>
      </c>
      <c r="S5" s="13">
        <f>B11</f>
        <v>0</v>
      </c>
      <c r="T5" s="13">
        <f>C11</f>
        <v>0</v>
      </c>
    </row>
    <row r="6" spans="1:20" ht="15.75" thickBot="1" x14ac:dyDescent="0.3">
      <c r="A6" s="73"/>
      <c r="B6" s="74"/>
      <c r="C6" s="75"/>
      <c r="D6" s="35">
        <v>2</v>
      </c>
      <c r="E6" s="36"/>
      <c r="F6" s="37" t="str">
        <f>IF($E6="","",IF(ISNA(VLOOKUP($E6,DD!$A$2:$C$150,2,0)),"NO SUCH DIVE",VLOOKUP($E6,DD!$A$2:$C$150,2,0)))</f>
        <v/>
      </c>
      <c r="G6" s="35" t="str">
        <f>IF($E6="","",IF(ISNA(VLOOKUP($E6,DD!$A$2:$C$150,3,0)),"",VLOOKUP($E6,DD!$A$2:$C$150,3,0)))</f>
        <v/>
      </c>
      <c r="H6" s="38"/>
      <c r="I6" s="38"/>
      <c r="J6" s="38"/>
      <c r="K6" s="38"/>
      <c r="L6" s="38"/>
      <c r="M6" s="36"/>
      <c r="N6" s="37" t="str">
        <f t="shared" si="0"/>
        <v/>
      </c>
      <c r="O6" s="37" t="str">
        <f>IF(N6="","",N6+O5)</f>
        <v/>
      </c>
      <c r="R6" s="13">
        <f>O16+0.000005</f>
        <v>5.0000000000000004E-6</v>
      </c>
      <c r="S6" s="13">
        <f>B14</f>
        <v>0</v>
      </c>
      <c r="T6" s="13">
        <f>C14</f>
        <v>0</v>
      </c>
    </row>
    <row r="7" spans="1:20" ht="15.75" thickBot="1" x14ac:dyDescent="0.3">
      <c r="A7" s="73"/>
      <c r="B7" s="74"/>
      <c r="C7" s="75"/>
      <c r="D7" s="35">
        <v>3</v>
      </c>
      <c r="E7" s="36"/>
      <c r="F7" s="37" t="str">
        <f>IF($E7="","",IF(ISNA(VLOOKUP($E7,DD!$A$2:$C$150,2,0)),"NO SUCH DIVE",VLOOKUP($E7,DD!$A$2:$C$150,2,0)))</f>
        <v/>
      </c>
      <c r="G7" s="35" t="str">
        <f>IF($E7="","",IF(ISNA(VLOOKUP($E7,DD!$A$2:$C$150,3,0)),"",VLOOKUP($E7,DD!$A$2:$C$150,3,0)))</f>
        <v/>
      </c>
      <c r="H7" s="38"/>
      <c r="I7" s="38"/>
      <c r="J7" s="38"/>
      <c r="K7" s="38"/>
      <c r="L7" s="38"/>
      <c r="M7" s="36"/>
      <c r="N7" s="37" t="str">
        <f t="shared" si="0"/>
        <v/>
      </c>
      <c r="O7" s="39">
        <f>IF(N7="",0,N7+O6)</f>
        <v>0</v>
      </c>
      <c r="R7" s="13">
        <f>O19+0.000006</f>
        <v>6.0000000000000002E-6</v>
      </c>
      <c r="S7" s="13">
        <f>B17</f>
        <v>0</v>
      </c>
      <c r="T7" s="13">
        <f>C17</f>
        <v>0</v>
      </c>
    </row>
    <row r="8" spans="1:20" x14ac:dyDescent="0.25">
      <c r="A8" s="71">
        <v>3</v>
      </c>
      <c r="B8" s="67"/>
      <c r="C8" s="68"/>
      <c r="D8" s="14">
        <v>1</v>
      </c>
      <c r="E8" s="8"/>
      <c r="F8" s="12" t="str">
        <f>IF($E8="","",IF(ISNA(VLOOKUP($E8,DD!$A$2:$C$150,2,0)),"NO SUCH DIVE",VLOOKUP($E8,DD!$A$2:$C$150,2,0)))</f>
        <v/>
      </c>
      <c r="G8" s="14" t="str">
        <f>IF($E8="","",IF(ISNA(VLOOKUP($E8,DD!$A$2:$C$150,3,0)),"",VLOOKUP($E8,DD!$A$2:$C$150,3,0)))</f>
        <v/>
      </c>
      <c r="H8" s="11"/>
      <c r="I8" s="11"/>
      <c r="J8" s="11"/>
      <c r="K8" s="11"/>
      <c r="L8" s="11"/>
      <c r="M8" s="8"/>
      <c r="N8" s="12" t="str">
        <f t="shared" si="0"/>
        <v/>
      </c>
      <c r="O8" s="12" t="str">
        <f>IF(N8="","",N8)</f>
        <v/>
      </c>
      <c r="R8" s="13">
        <f>O22+0.000007</f>
        <v>6.9999999999999999E-6</v>
      </c>
      <c r="S8" s="13">
        <f>B20</f>
        <v>0</v>
      </c>
      <c r="T8" s="13">
        <f>C20</f>
        <v>0</v>
      </c>
    </row>
    <row r="9" spans="1:20" ht="15.75" thickBot="1" x14ac:dyDescent="0.3">
      <c r="A9" s="71"/>
      <c r="B9" s="67"/>
      <c r="C9" s="68"/>
      <c r="D9" s="14">
        <v>2</v>
      </c>
      <c r="E9" s="8"/>
      <c r="F9" s="12" t="str">
        <f>IF($E9="","",IF(ISNA(VLOOKUP($E9,DD!$A$2:$C$150,2,0)),"NO SUCH DIVE",VLOOKUP($E9,DD!$A$2:$C$150,2,0)))</f>
        <v/>
      </c>
      <c r="G9" s="14" t="str">
        <f>IF($E9="","",IF(ISNA(VLOOKUP($E9,DD!$A$2:$C$150,3,0)),"",VLOOKUP($E9,DD!$A$2:$C$150,3,0)))</f>
        <v/>
      </c>
      <c r="H9" s="11"/>
      <c r="I9" s="11"/>
      <c r="J9" s="11"/>
      <c r="K9" s="11"/>
      <c r="L9" s="11"/>
      <c r="M9" s="8"/>
      <c r="N9" s="12" t="str">
        <f t="shared" si="0"/>
        <v/>
      </c>
      <c r="O9" s="12" t="str">
        <f>IF(N9="","",N9+O8)</f>
        <v/>
      </c>
      <c r="R9" s="13">
        <f>O25+0.000008</f>
        <v>7.9999999999999996E-6</v>
      </c>
      <c r="S9" s="13">
        <f>B23</f>
        <v>0</v>
      </c>
      <c r="T9" s="13">
        <f>C23</f>
        <v>0</v>
      </c>
    </row>
    <row r="10" spans="1:20" ht="15.75" thickBot="1" x14ac:dyDescent="0.3">
      <c r="A10" s="71"/>
      <c r="B10" s="67"/>
      <c r="C10" s="68"/>
      <c r="D10" s="14">
        <v>3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5">
        <f>IF(N10="",0,N10+O9)</f>
        <v>0</v>
      </c>
      <c r="R10" s="13">
        <f>O28+0.000009</f>
        <v>9.0000000000000002E-6</v>
      </c>
      <c r="S10" s="13">
        <f>B26</f>
        <v>0</v>
      </c>
      <c r="T10" s="13">
        <f>C26</f>
        <v>0</v>
      </c>
    </row>
    <row r="11" spans="1:20" x14ac:dyDescent="0.25">
      <c r="A11" s="73">
        <v>4</v>
      </c>
      <c r="B11" s="74"/>
      <c r="C11" s="75"/>
      <c r="D11" s="35">
        <v>1</v>
      </c>
      <c r="E11" s="36"/>
      <c r="F11" s="37" t="str">
        <f>IF($E11="","",IF(ISNA(VLOOKUP($E11,DD!$A$2:$C$150,2,0)),"NO SUCH DIVE",VLOOKUP($E11,DD!$A$2:$C$150,2,0)))</f>
        <v/>
      </c>
      <c r="G11" s="35" t="str">
        <f>IF($E11="","",IF(ISNA(VLOOKUP($E11,DD!$A$2:$C$150,3,0)),"",VLOOKUP($E11,DD!$A$2:$C$150,3,0)))</f>
        <v/>
      </c>
      <c r="H11" s="38"/>
      <c r="I11" s="38"/>
      <c r="J11" s="38"/>
      <c r="K11" s="38"/>
      <c r="L11" s="38"/>
      <c r="M11" s="36"/>
      <c r="N11" s="37" t="str">
        <f t="shared" si="0"/>
        <v/>
      </c>
      <c r="O11" s="37" t="str">
        <f>IF(N11="","",N11)</f>
        <v/>
      </c>
      <c r="R11" s="13">
        <f>O31+0.00001</f>
        <v>1.0000000000000001E-5</v>
      </c>
      <c r="S11" s="13">
        <f>B29</f>
        <v>0</v>
      </c>
      <c r="T11" s="13">
        <f>C29</f>
        <v>0</v>
      </c>
    </row>
    <row r="12" spans="1:20" ht="15.75" thickBot="1" x14ac:dyDescent="0.3">
      <c r="A12" s="73"/>
      <c r="B12" s="74"/>
      <c r="C12" s="75"/>
      <c r="D12" s="35">
        <v>2</v>
      </c>
      <c r="E12" s="36"/>
      <c r="F12" s="37" t="str">
        <f>IF($E12="","",IF(ISNA(VLOOKUP($E12,DD!$A$2:$C$150,2,0)),"NO SUCH DIVE",VLOOKUP($E12,DD!$A$2:$C$150,2,0)))</f>
        <v/>
      </c>
      <c r="G12" s="35" t="str">
        <f>IF($E12="","",IF(ISNA(VLOOKUP($E12,DD!$A$2:$C$150,3,0)),"",VLOOKUP($E12,DD!$A$2:$C$150,3,0)))</f>
        <v/>
      </c>
      <c r="H12" s="38"/>
      <c r="I12" s="38"/>
      <c r="J12" s="38"/>
      <c r="K12" s="38"/>
      <c r="L12" s="38"/>
      <c r="M12" s="36"/>
      <c r="N12" s="37" t="str">
        <f t="shared" si="0"/>
        <v/>
      </c>
      <c r="O12" s="37" t="str">
        <f>IF(N12="","",N12+O11)</f>
        <v/>
      </c>
      <c r="R12" s="13">
        <f>O34+0.000011</f>
        <v>1.1E-5</v>
      </c>
      <c r="S12" s="13">
        <f>B32</f>
        <v>0</v>
      </c>
      <c r="T12" s="13">
        <f>C32</f>
        <v>0</v>
      </c>
    </row>
    <row r="13" spans="1:20" ht="15.75" thickBot="1" x14ac:dyDescent="0.3">
      <c r="A13" s="73"/>
      <c r="B13" s="74"/>
      <c r="C13" s="75"/>
      <c r="D13" s="35">
        <v>3</v>
      </c>
      <c r="E13" s="36"/>
      <c r="F13" s="37" t="str">
        <f>IF($E13="","",IF(ISNA(VLOOKUP($E13,DD!$A$2:$C$150,2,0)),"NO SUCH DIVE",VLOOKUP($E13,DD!$A$2:$C$150,2,0)))</f>
        <v/>
      </c>
      <c r="G13" s="35" t="str">
        <f>IF($E13="","",IF(ISNA(VLOOKUP($E13,DD!$A$2:$C$150,3,0)),"",VLOOKUP($E13,DD!$A$2:$C$150,3,0)))</f>
        <v/>
      </c>
      <c r="H13" s="38"/>
      <c r="I13" s="38"/>
      <c r="J13" s="38"/>
      <c r="K13" s="38"/>
      <c r="L13" s="38"/>
      <c r="M13" s="36"/>
      <c r="N13" s="37" t="str">
        <f t="shared" si="0"/>
        <v/>
      </c>
      <c r="O13" s="39">
        <f>IF(N13="",0,N13+O12)</f>
        <v>0</v>
      </c>
      <c r="R13" s="13">
        <f>O37+0.000012</f>
        <v>1.2E-5</v>
      </c>
      <c r="S13" s="13">
        <f>B35</f>
        <v>0</v>
      </c>
      <c r="T13" s="13">
        <f>C35</f>
        <v>0</v>
      </c>
    </row>
    <row r="14" spans="1:20" x14ac:dyDescent="0.25">
      <c r="A14" s="71">
        <v>5</v>
      </c>
      <c r="B14" s="67"/>
      <c r="C14" s="68"/>
      <c r="D14" s="14">
        <v>1</v>
      </c>
      <c r="E14" s="8"/>
      <c r="F14" s="12" t="str">
        <f>IF($E14="","",IF(ISNA(VLOOKUP($E14,DD!$A$2:$C$150,2,0)),"NO SUCH DIVE",VLOOKUP($E14,DD!$A$2:$C$150,2,0)))</f>
        <v/>
      </c>
      <c r="G14" s="14" t="str">
        <f>IF($E14="","",IF(ISNA(VLOOKUP($E14,DD!$A$2:$C$150,3,0)),"",VLOOKUP($E14,DD!$A$2:$C$150,3,0)))</f>
        <v/>
      </c>
      <c r="H14" s="11"/>
      <c r="I14" s="11"/>
      <c r="J14" s="11"/>
      <c r="K14" s="11"/>
      <c r="L14" s="11"/>
      <c r="M14" s="8"/>
      <c r="N14" s="12" t="str">
        <f t="shared" ref="N14:N73" si="1">IF(G14="","",IF(COUNT(H14:L14)=3,IF(M14&lt;&gt;"",(SUM(H14:J14)-6)*G14,SUM(H14:J14)*G14),IF(M14&lt;&gt;"",(SUM(H14:L14)-MAX(H14:L14)-MIN(H14:L14)-6)*G14,(SUM(H14:L14)-MAX(H14:L14)-MIN(H14:L14))*G14)))</f>
        <v/>
      </c>
      <c r="O14" s="12" t="str">
        <f t="shared" ref="O14" si="2">IF(N14="","",N14)</f>
        <v/>
      </c>
      <c r="R14" s="13">
        <f>O40+0.000013</f>
        <v>1.2999999999999999E-5</v>
      </c>
      <c r="S14" s="13">
        <f>B38</f>
        <v>0</v>
      </c>
      <c r="T14" s="13">
        <f>C38</f>
        <v>0</v>
      </c>
    </row>
    <row r="15" spans="1:20" ht="15.75" thickBot="1" x14ac:dyDescent="0.3">
      <c r="A15" s="71"/>
      <c r="B15" s="67"/>
      <c r="C15" s="68"/>
      <c r="D15" s="14">
        <v>2</v>
      </c>
      <c r="E15" s="8"/>
      <c r="F15" s="12" t="str">
        <f>IF($E15="","",IF(ISNA(VLOOKUP($E15,DD!$A$2:$C$150,2,0)),"NO SUCH DIVE",VLOOKUP($E15,DD!$A$2:$C$150,2,0)))</f>
        <v/>
      </c>
      <c r="G15" s="14" t="str">
        <f>IF($E15="","",IF(ISNA(VLOOKUP($E15,DD!$A$2:$C$150,3,0)),"",VLOOKUP($E15,DD!$A$2:$C$150,3,0)))</f>
        <v/>
      </c>
      <c r="H15" s="11"/>
      <c r="I15" s="11"/>
      <c r="J15" s="11"/>
      <c r="K15" s="11"/>
      <c r="L15" s="11"/>
      <c r="M15" s="8"/>
      <c r="N15" s="12" t="str">
        <f t="shared" si="1"/>
        <v/>
      </c>
      <c r="O15" s="12" t="str">
        <f t="shared" ref="O15" si="3">IF(N15="","",N15+O14)</f>
        <v/>
      </c>
      <c r="R15" s="13">
        <f>O43+0.000014</f>
        <v>1.4E-5</v>
      </c>
      <c r="S15" s="13">
        <f>B41</f>
        <v>0</v>
      </c>
      <c r="T15" s="13">
        <f>C41</f>
        <v>0</v>
      </c>
    </row>
    <row r="16" spans="1:20" ht="15.75" thickBot="1" x14ac:dyDescent="0.3">
      <c r="A16" s="71"/>
      <c r="B16" s="67"/>
      <c r="C16" s="68"/>
      <c r="D16" s="14">
        <v>3</v>
      </c>
      <c r="E16" s="8"/>
      <c r="F16" s="12" t="str">
        <f>IF($E16="","",IF(ISNA(VLOOKUP($E16,DD!$A$2:$C$150,2,0)),"NO SUCH DIVE",VLOOKUP($E16,DD!$A$2:$C$150,2,0)))</f>
        <v/>
      </c>
      <c r="G16" s="14" t="str">
        <f>IF($E16="","",IF(ISNA(VLOOKUP($E16,DD!$A$2:$C$150,3,0)),"",VLOOKUP($E16,DD!$A$2:$C$150,3,0)))</f>
        <v/>
      </c>
      <c r="H16" s="11"/>
      <c r="I16" s="11"/>
      <c r="J16" s="11"/>
      <c r="K16" s="11"/>
      <c r="L16" s="11"/>
      <c r="M16" s="8"/>
      <c r="N16" s="12" t="str">
        <f t="shared" si="1"/>
        <v/>
      </c>
      <c r="O16" s="15">
        <f>IF(N16="",0,N16+O15)</f>
        <v>0</v>
      </c>
      <c r="R16" s="13">
        <f>O46+0.000015</f>
        <v>1.5E-5</v>
      </c>
      <c r="S16" s="13">
        <f>B44</f>
        <v>0</v>
      </c>
      <c r="T16" s="13">
        <f>C44</f>
        <v>0</v>
      </c>
    </row>
    <row r="17" spans="1:20" x14ac:dyDescent="0.25">
      <c r="A17" s="73">
        <v>6</v>
      </c>
      <c r="B17" s="74"/>
      <c r="C17" s="75"/>
      <c r="D17" s="35">
        <v>1</v>
      </c>
      <c r="E17" s="36"/>
      <c r="F17" s="37" t="str">
        <f>IF($E17="","",IF(ISNA(VLOOKUP($E17,DD!$A$2:$C$150,2,0)),"NO SUCH DIVE",VLOOKUP($E17,DD!$A$2:$C$150,2,0)))</f>
        <v/>
      </c>
      <c r="G17" s="35" t="str">
        <f>IF($E17="","",IF(ISNA(VLOOKUP($E17,DD!$A$2:$C$150,3,0)),"",VLOOKUP($E17,DD!$A$2:$C$150,3,0)))</f>
        <v/>
      </c>
      <c r="H17" s="38"/>
      <c r="I17" s="38"/>
      <c r="J17" s="38"/>
      <c r="K17" s="38"/>
      <c r="L17" s="38"/>
      <c r="M17" s="36"/>
      <c r="N17" s="37" t="str">
        <f t="shared" si="1"/>
        <v/>
      </c>
      <c r="O17" s="37" t="str">
        <f t="shared" ref="O17" si="4">IF(N17="","",N17)</f>
        <v/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73"/>
      <c r="B18" s="74"/>
      <c r="C18" s="75"/>
      <c r="D18" s="35">
        <v>2</v>
      </c>
      <c r="E18" s="36"/>
      <c r="F18" s="37" t="str">
        <f>IF($E18="","",IF(ISNA(VLOOKUP($E18,DD!$A$2:$C$150,2,0)),"NO SUCH DIVE",VLOOKUP($E18,DD!$A$2:$C$150,2,0)))</f>
        <v/>
      </c>
      <c r="G18" s="35" t="str">
        <f>IF($E18="","",IF(ISNA(VLOOKUP($E18,DD!$A$2:$C$150,3,0)),"",VLOOKUP($E18,DD!$A$2:$C$150,3,0)))</f>
        <v/>
      </c>
      <c r="H18" s="38"/>
      <c r="I18" s="38"/>
      <c r="J18" s="38"/>
      <c r="K18" s="38"/>
      <c r="L18" s="38"/>
      <c r="M18" s="36"/>
      <c r="N18" s="37" t="str">
        <f t="shared" si="1"/>
        <v/>
      </c>
      <c r="O18" s="37" t="str">
        <f t="shared" ref="O18" si="5">IF(N18="","",N18+O17)</f>
        <v/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73"/>
      <c r="B19" s="74"/>
      <c r="C19" s="75"/>
      <c r="D19" s="35">
        <v>3</v>
      </c>
      <c r="E19" s="36"/>
      <c r="F19" s="37" t="str">
        <f>IF($E19="","",IF(ISNA(VLOOKUP($E19,DD!$A$2:$C$150,2,0)),"NO SUCH DIVE",VLOOKUP($E19,DD!$A$2:$C$150,2,0)))</f>
        <v/>
      </c>
      <c r="G19" s="35" t="str">
        <f>IF($E19="","",IF(ISNA(VLOOKUP($E19,DD!$A$2:$C$150,3,0)),"",VLOOKUP($E19,DD!$A$2:$C$150,3,0)))</f>
        <v/>
      </c>
      <c r="H19" s="38"/>
      <c r="I19" s="38"/>
      <c r="J19" s="38"/>
      <c r="K19" s="38"/>
      <c r="L19" s="38"/>
      <c r="M19" s="36"/>
      <c r="N19" s="37" t="str">
        <f t="shared" si="1"/>
        <v/>
      </c>
      <c r="O19" s="39">
        <f>IF(N19="",0,N19+O18)</f>
        <v>0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71">
        <v>7</v>
      </c>
      <c r="B20" s="67"/>
      <c r="C20" s="68"/>
      <c r="D20" s="14">
        <v>1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si="1"/>
        <v/>
      </c>
      <c r="O20" s="12" t="str">
        <f t="shared" ref="O20" si="6">IF(N20="","",N20)</f>
        <v/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71"/>
      <c r="B21" s="67"/>
      <c r="C21" s="68"/>
      <c r="D21" s="14">
        <v>2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2" t="str">
        <f t="shared" ref="O21" si="7">IF(N21="","",N21+O20)</f>
        <v/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71"/>
      <c r="B22" s="67"/>
      <c r="C22" s="68"/>
      <c r="D22" s="14">
        <v>3</v>
      </c>
      <c r="E22" s="8"/>
      <c r="F22" s="12" t="str">
        <f>IF($E22="","",IF(ISNA(VLOOKUP($E22,DD!$A$2:$C$150,2,0)),"NO SUCH DIVE",VLOOKUP($E22,DD!$A$2:$C$150,2,0)))</f>
        <v/>
      </c>
      <c r="G22" s="14" t="str">
        <f>IF($E22="","",IF(ISNA(VLOOKUP($E22,DD!$A$2:$C$150,3,0)),"",VLOOKUP($E22,DD!$A$2:$C$150,3,0)))</f>
        <v/>
      </c>
      <c r="H22" s="11"/>
      <c r="I22" s="11"/>
      <c r="J22" s="11"/>
      <c r="K22" s="11"/>
      <c r="L22" s="11"/>
      <c r="M22" s="8"/>
      <c r="N22" s="12" t="str">
        <f t="shared" si="1"/>
        <v/>
      </c>
      <c r="O22" s="15">
        <f>IF(N22="",0,N22+O21)</f>
        <v>0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73">
        <v>8</v>
      </c>
      <c r="B23" s="74"/>
      <c r="C23" s="75"/>
      <c r="D23" s="35">
        <v>1</v>
      </c>
      <c r="E23" s="36"/>
      <c r="F23" s="37" t="str">
        <f>IF($E23="","",IF(ISNA(VLOOKUP($E23,DD!$A$2:$C$150,2,0)),"NO SUCH DIVE",VLOOKUP($E23,DD!$A$2:$C$150,2,0)))</f>
        <v/>
      </c>
      <c r="G23" s="35" t="str">
        <f>IF($E23="","",IF(ISNA(VLOOKUP($E23,DD!$A$2:$C$150,3,0)),"",VLOOKUP($E23,DD!$A$2:$C$150,3,0)))</f>
        <v/>
      </c>
      <c r="H23" s="38"/>
      <c r="I23" s="38"/>
      <c r="J23" s="38"/>
      <c r="K23" s="38"/>
      <c r="L23" s="38"/>
      <c r="M23" s="36"/>
      <c r="N23" s="37" t="str">
        <f t="shared" si="1"/>
        <v/>
      </c>
      <c r="O23" s="37" t="str">
        <f t="shared" ref="O23" si="8">IF(N23="","",N23)</f>
        <v/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73"/>
      <c r="B24" s="74"/>
      <c r="C24" s="75"/>
      <c r="D24" s="35">
        <v>2</v>
      </c>
      <c r="E24" s="36"/>
      <c r="F24" s="37" t="str">
        <f>IF($E24="","",IF(ISNA(VLOOKUP($E24,DD!$A$2:$C$150,2,0)),"NO SUCH DIVE",VLOOKUP($E24,DD!$A$2:$C$150,2,0)))</f>
        <v/>
      </c>
      <c r="G24" s="35" t="str">
        <f>IF($E24="","",IF(ISNA(VLOOKUP($E24,DD!$A$2:$C$150,3,0)),"",VLOOKUP($E24,DD!$A$2:$C$150,3,0)))</f>
        <v/>
      </c>
      <c r="H24" s="38"/>
      <c r="I24" s="38"/>
      <c r="J24" s="38"/>
      <c r="K24" s="38"/>
      <c r="L24" s="38"/>
      <c r="M24" s="36"/>
      <c r="N24" s="37" t="str">
        <f t="shared" si="1"/>
        <v/>
      </c>
      <c r="O24" s="37" t="str">
        <f t="shared" ref="O24" si="9">IF(N24="","",N24+O23)</f>
        <v/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73"/>
      <c r="B25" s="74"/>
      <c r="C25" s="75"/>
      <c r="D25" s="35">
        <v>3</v>
      </c>
      <c r="E25" s="36"/>
      <c r="F25" s="37" t="str">
        <f>IF($E25="","",IF(ISNA(VLOOKUP($E25,DD!$A$2:$C$150,2,0)),"NO SUCH DIVE",VLOOKUP($E25,DD!$A$2:$C$150,2,0)))</f>
        <v/>
      </c>
      <c r="G25" s="35" t="str">
        <f>IF($E25="","",IF(ISNA(VLOOKUP($E25,DD!$A$2:$C$150,3,0)),"",VLOOKUP($E25,DD!$A$2:$C$150,3,0)))</f>
        <v/>
      </c>
      <c r="H25" s="38"/>
      <c r="I25" s="38"/>
      <c r="J25" s="38"/>
      <c r="K25" s="38"/>
      <c r="L25" s="38"/>
      <c r="M25" s="36"/>
      <c r="N25" s="37" t="str">
        <f t="shared" si="1"/>
        <v/>
      </c>
      <c r="O25" s="39">
        <f>IF(N25="",0,N25+O24)</f>
        <v>0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71">
        <v>9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:O35" si="10">IF(N26="","",N26)</f>
        <v/>
      </c>
      <c r="R26" s="13">
        <v>0</v>
      </c>
    </row>
    <row r="27" spans="1:20" ht="15.75" thickBot="1" x14ac:dyDescent="0.3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11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si="1"/>
        <v/>
      </c>
      <c r="O28" s="15">
        <f>IF(N28="",0,N28+O27)</f>
        <v>0</v>
      </c>
    </row>
    <row r="29" spans="1:20" x14ac:dyDescent="0.25">
      <c r="A29" s="73">
        <v>10</v>
      </c>
      <c r="B29" s="74"/>
      <c r="C29" s="75"/>
      <c r="D29" s="35">
        <v>1</v>
      </c>
      <c r="E29" s="36"/>
      <c r="F29" s="37" t="str">
        <f>IF($E29="","",IF(ISNA(VLOOKUP($E29,DD!$A$2:$C$150,2,0)),"NO SUCH DIVE",VLOOKUP($E29,DD!$A$2:$C$150,2,0)))</f>
        <v/>
      </c>
      <c r="G29" s="35" t="str">
        <f>IF($E29="","",IF(ISNA(VLOOKUP($E29,DD!$A$2:$C$150,3,0)),"",VLOOKUP($E29,DD!$A$2:$C$150,3,0)))</f>
        <v/>
      </c>
      <c r="H29" s="38"/>
      <c r="I29" s="38"/>
      <c r="J29" s="38"/>
      <c r="K29" s="38"/>
      <c r="L29" s="38"/>
      <c r="M29" s="36"/>
      <c r="N29" s="37" t="str">
        <f t="shared" si="1"/>
        <v/>
      </c>
      <c r="O29" s="37" t="str">
        <f t="shared" si="10"/>
        <v/>
      </c>
    </row>
    <row r="30" spans="1:20" ht="15.75" thickBot="1" x14ac:dyDescent="0.3">
      <c r="A30" s="73"/>
      <c r="B30" s="74"/>
      <c r="C30" s="75"/>
      <c r="D30" s="35">
        <v>2</v>
      </c>
      <c r="E30" s="36"/>
      <c r="F30" s="37" t="str">
        <f>IF($E30="","",IF(ISNA(VLOOKUP($E30,DD!$A$2:$C$150,2,0)),"NO SUCH DIVE",VLOOKUP($E30,DD!$A$2:$C$150,2,0)))</f>
        <v/>
      </c>
      <c r="G30" s="35" t="str">
        <f>IF($E30="","",IF(ISNA(VLOOKUP($E30,DD!$A$2:$C$150,3,0)),"",VLOOKUP($E30,DD!$A$2:$C$150,3,0)))</f>
        <v/>
      </c>
      <c r="H30" s="38"/>
      <c r="I30" s="38"/>
      <c r="J30" s="38"/>
      <c r="K30" s="38"/>
      <c r="L30" s="38"/>
      <c r="M30" s="36"/>
      <c r="N30" s="37" t="str">
        <f t="shared" si="1"/>
        <v/>
      </c>
      <c r="O30" s="37" t="str">
        <f t="shared" ref="O30" si="12">IF(N30="","",N30+O29)</f>
        <v/>
      </c>
    </row>
    <row r="31" spans="1:20" ht="15.75" thickBot="1" x14ac:dyDescent="0.3">
      <c r="A31" s="73"/>
      <c r="B31" s="74"/>
      <c r="C31" s="75"/>
      <c r="D31" s="35">
        <v>3</v>
      </c>
      <c r="E31" s="36"/>
      <c r="F31" s="37" t="str">
        <f>IF($E31="","",IF(ISNA(VLOOKUP($E31,DD!$A$2:$C$150,2,0)),"NO SUCH DIVE",VLOOKUP($E31,DD!$A$2:$C$150,2,0)))</f>
        <v/>
      </c>
      <c r="G31" s="35" t="str">
        <f>IF($E31="","",IF(ISNA(VLOOKUP($E31,DD!$A$2:$C$150,3,0)),"",VLOOKUP($E31,DD!$A$2:$C$150,3,0)))</f>
        <v/>
      </c>
      <c r="H31" s="38"/>
      <c r="I31" s="38"/>
      <c r="J31" s="38"/>
      <c r="K31" s="38"/>
      <c r="L31" s="38"/>
      <c r="M31" s="36"/>
      <c r="N31" s="37" t="str">
        <f t="shared" si="1"/>
        <v/>
      </c>
      <c r="O31" s="39">
        <f>IF(N31="",0,N31+O30)</f>
        <v>0</v>
      </c>
    </row>
    <row r="32" spans="1:20" x14ac:dyDescent="0.25">
      <c r="A32" s="71">
        <v>11</v>
      </c>
      <c r="B32" s="67"/>
      <c r="C32" s="68"/>
      <c r="D32" s="14">
        <v>1</v>
      </c>
      <c r="E32" s="8"/>
      <c r="F32" s="12" t="str">
        <f>IF($E32="","",IF(ISNA(VLOOKUP($E32,DD!$A$2:$C$150,2,0)),"NO SUCH DIVE",VLOOKUP($E32,DD!$A$2:$C$150,2,0)))</f>
        <v/>
      </c>
      <c r="G32" s="14" t="str">
        <f>IF($E32="","",IF(ISNA(VLOOKUP($E32,DD!$A$2:$C$150,3,0)),"",VLOOKUP($E32,DD!$A$2:$C$150,3,0)))</f>
        <v/>
      </c>
      <c r="H32" s="11"/>
      <c r="I32" s="11"/>
      <c r="J32" s="11"/>
      <c r="K32" s="11"/>
      <c r="L32" s="11"/>
      <c r="M32" s="8"/>
      <c r="N32" s="12" t="str">
        <f t="shared" si="1"/>
        <v/>
      </c>
      <c r="O32" s="12" t="str">
        <f t="shared" si="10"/>
        <v/>
      </c>
    </row>
    <row r="33" spans="1:15" ht="15.75" thickBot="1" x14ac:dyDescent="0.3">
      <c r="A33" s="71"/>
      <c r="B33" s="67"/>
      <c r="C33" s="68"/>
      <c r="D33" s="14">
        <v>2</v>
      </c>
      <c r="E33" s="8"/>
      <c r="F33" s="12" t="str">
        <f>IF($E33="","",IF(ISNA(VLOOKUP($E33,DD!$A$2:$C$150,2,0)),"NO SUCH DIVE",VLOOKUP($E33,DD!$A$2:$C$150,2,0)))</f>
        <v/>
      </c>
      <c r="G33" s="14" t="str">
        <f>IF($E33="","",IF(ISNA(VLOOKUP($E33,DD!$A$2:$C$150,3,0)),"",VLOOKUP($E33,DD!$A$2:$C$150,3,0)))</f>
        <v/>
      </c>
      <c r="H33" s="11"/>
      <c r="I33" s="11"/>
      <c r="J33" s="11"/>
      <c r="K33" s="11"/>
      <c r="L33" s="11"/>
      <c r="M33" s="8"/>
      <c r="N33" s="12" t="str">
        <f t="shared" si="1"/>
        <v/>
      </c>
      <c r="O33" s="12" t="str">
        <f t="shared" ref="O33" si="13">IF(N33="","",N33+O32)</f>
        <v/>
      </c>
    </row>
    <row r="34" spans="1:15" ht="15.75" thickBot="1" x14ac:dyDescent="0.3">
      <c r="A34" s="71"/>
      <c r="B34" s="67"/>
      <c r="C34" s="68"/>
      <c r="D34" s="14">
        <v>3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5">
        <f>IF(N34="",0,N34+O33)</f>
        <v>0</v>
      </c>
    </row>
    <row r="35" spans="1:15" x14ac:dyDescent="0.25">
      <c r="A35" s="73">
        <v>12</v>
      </c>
      <c r="B35" s="74"/>
      <c r="C35" s="75"/>
      <c r="D35" s="35">
        <v>1</v>
      </c>
      <c r="E35" s="36"/>
      <c r="F35" s="37" t="str">
        <f>IF($E35="","",IF(ISNA(VLOOKUP($E35,DD!$A$2:$C$150,2,0)),"NO SUCH DIVE",VLOOKUP($E35,DD!$A$2:$C$150,2,0)))</f>
        <v/>
      </c>
      <c r="G35" s="35" t="str">
        <f>IF($E35="","",IF(ISNA(VLOOKUP($E35,DD!$A$2:$C$150,3,0)),"",VLOOKUP($E35,DD!$A$2:$C$150,3,0)))</f>
        <v/>
      </c>
      <c r="H35" s="38"/>
      <c r="I35" s="38"/>
      <c r="J35" s="38"/>
      <c r="K35" s="38"/>
      <c r="L35" s="38"/>
      <c r="M35" s="36"/>
      <c r="N35" s="37" t="str">
        <f t="shared" si="1"/>
        <v/>
      </c>
      <c r="O35" s="37" t="str">
        <f t="shared" si="10"/>
        <v/>
      </c>
    </row>
    <row r="36" spans="1:15" ht="15.75" thickBot="1" x14ac:dyDescent="0.3">
      <c r="A36" s="73"/>
      <c r="B36" s="74"/>
      <c r="C36" s="75"/>
      <c r="D36" s="35">
        <v>2</v>
      </c>
      <c r="E36" s="36"/>
      <c r="F36" s="37" t="str">
        <f>IF($E36="","",IF(ISNA(VLOOKUP($E36,DD!$A$2:$C$150,2,0)),"NO SUCH DIVE",VLOOKUP($E36,DD!$A$2:$C$150,2,0)))</f>
        <v/>
      </c>
      <c r="G36" s="35" t="str">
        <f>IF($E36="","",IF(ISNA(VLOOKUP($E36,DD!$A$2:$C$150,3,0)),"",VLOOKUP($E36,DD!$A$2:$C$150,3,0)))</f>
        <v/>
      </c>
      <c r="H36" s="38"/>
      <c r="I36" s="38"/>
      <c r="J36" s="38"/>
      <c r="K36" s="38"/>
      <c r="L36" s="38"/>
      <c r="M36" s="36"/>
      <c r="N36" s="37" t="str">
        <f t="shared" si="1"/>
        <v/>
      </c>
      <c r="O36" s="37" t="str">
        <f t="shared" ref="O36" si="14">IF(N36="","",N36+O35)</f>
        <v/>
      </c>
    </row>
    <row r="37" spans="1:15" ht="15.75" thickBot="1" x14ac:dyDescent="0.3">
      <c r="A37" s="73"/>
      <c r="B37" s="74"/>
      <c r="C37" s="75"/>
      <c r="D37" s="35">
        <v>3</v>
      </c>
      <c r="E37" s="36"/>
      <c r="F37" s="37" t="str">
        <f>IF($E37="","",IF(ISNA(VLOOKUP($E37,DD!$A$2:$C$150,2,0)),"NO SUCH DIVE",VLOOKUP($E37,DD!$A$2:$C$150,2,0)))</f>
        <v/>
      </c>
      <c r="G37" s="35" t="str">
        <f>IF($E37="","",IF(ISNA(VLOOKUP($E37,DD!$A$2:$C$150,3,0)),"",VLOOKUP($E37,DD!$A$2:$C$150,3,0)))</f>
        <v/>
      </c>
      <c r="H37" s="38"/>
      <c r="I37" s="38"/>
      <c r="J37" s="38"/>
      <c r="K37" s="38"/>
      <c r="L37" s="38"/>
      <c r="M37" s="36"/>
      <c r="N37" s="37" t="str">
        <f t="shared" si="1"/>
        <v/>
      </c>
      <c r="O37" s="39">
        <f>IF(N37="",0,N37+O36)</f>
        <v>0</v>
      </c>
    </row>
    <row r="38" spans="1:15" x14ac:dyDescent="0.25">
      <c r="A38" s="71">
        <v>13</v>
      </c>
      <c r="B38" s="67"/>
      <c r="C38" s="68"/>
      <c r="D38" s="14">
        <v>1</v>
      </c>
      <c r="E38" s="8"/>
      <c r="F38" s="12" t="str">
        <f>IF($E38="","",IF(ISNA(VLOOKUP($E38,DD!$A$2:$C$150,2,0)),"NO SUCH DIVE",VLOOKUP($E38,DD!$A$2:$C$150,2,0)))</f>
        <v/>
      </c>
      <c r="G38" s="14" t="str">
        <f>IF($E38="","",IF(ISNA(VLOOKUP($E38,DD!$A$2:$C$150,3,0)),"",VLOOKUP($E38,DD!$A$2:$C$150,3,0)))</f>
        <v/>
      </c>
      <c r="H38" s="11"/>
      <c r="I38" s="11"/>
      <c r="J38" s="11"/>
      <c r="K38" s="11"/>
      <c r="L38" s="11"/>
      <c r="M38" s="8"/>
      <c r="N38" s="12" t="str">
        <f t="shared" si="1"/>
        <v/>
      </c>
      <c r="O38" s="12" t="str">
        <f t="shared" ref="O38" si="15">IF(N38="","",N38)</f>
        <v/>
      </c>
    </row>
    <row r="39" spans="1:15" ht="15.75" thickBot="1" x14ac:dyDescent="0.3">
      <c r="A39" s="71"/>
      <c r="B39" s="67"/>
      <c r="C39" s="68"/>
      <c r="D39" s="14">
        <v>2</v>
      </c>
      <c r="E39" s="8"/>
      <c r="F39" s="12" t="str">
        <f>IF($E39="","",IF(ISNA(VLOOKUP($E39,DD!$A$2:$C$150,2,0)),"NO SUCH DIVE",VLOOKUP($E39,DD!$A$2:$C$150,2,0)))</f>
        <v/>
      </c>
      <c r="G39" s="14" t="str">
        <f>IF($E39="","",IF(ISNA(VLOOKUP($E39,DD!$A$2:$C$150,3,0)),"",VLOOKUP($E39,DD!$A$2:$C$150,3,0)))</f>
        <v/>
      </c>
      <c r="H39" s="11"/>
      <c r="I39" s="11"/>
      <c r="J39" s="11"/>
      <c r="K39" s="11"/>
      <c r="L39" s="11"/>
      <c r="M39" s="8"/>
      <c r="N39" s="12" t="str">
        <f t="shared" si="1"/>
        <v/>
      </c>
      <c r="O39" s="12" t="str">
        <f t="shared" ref="O39" si="16">IF(N39="","",N39+O38)</f>
        <v/>
      </c>
    </row>
    <row r="40" spans="1:15" ht="15.75" thickBot="1" x14ac:dyDescent="0.3">
      <c r="A40" s="71"/>
      <c r="B40" s="67"/>
      <c r="C40" s="68"/>
      <c r="D40" s="14">
        <v>3</v>
      </c>
      <c r="E40" s="8"/>
      <c r="F40" s="12" t="str">
        <f>IF($E40="","",IF(ISNA(VLOOKUP($E40,DD!$A$2:$C$150,2,0)),"NO SUCH DIVE",VLOOKUP($E40,DD!$A$2:$C$150,2,0)))</f>
        <v/>
      </c>
      <c r="G40" s="14" t="str">
        <f>IF($E40="","",IF(ISNA(VLOOKUP($E40,DD!$A$2:$C$150,3,0)),"",VLOOKUP($E40,DD!$A$2:$C$150,3,0)))</f>
        <v/>
      </c>
      <c r="H40" s="11"/>
      <c r="I40" s="11"/>
      <c r="J40" s="11"/>
      <c r="K40" s="11"/>
      <c r="L40" s="11"/>
      <c r="M40" s="8"/>
      <c r="N40" s="12" t="str">
        <f t="shared" si="1"/>
        <v/>
      </c>
      <c r="O40" s="15">
        <f>IF(N40="",0,N40+O39)</f>
        <v>0</v>
      </c>
    </row>
    <row r="41" spans="1:15" x14ac:dyDescent="0.25">
      <c r="A41" s="73">
        <v>14</v>
      </c>
      <c r="B41" s="74"/>
      <c r="C41" s="75"/>
      <c r="D41" s="35">
        <v>1</v>
      </c>
      <c r="E41" s="36"/>
      <c r="F41" s="37" t="str">
        <f>IF($E41="","",IF(ISNA(VLOOKUP($E41,DD!$A$2:$C$150,2,0)),"NO SUCH DIVE",VLOOKUP($E41,DD!$A$2:$C$150,2,0)))</f>
        <v/>
      </c>
      <c r="G41" s="35" t="str">
        <f>IF($E41="","",IF(ISNA(VLOOKUP($E41,DD!$A$2:$C$150,3,0)),"",VLOOKUP($E41,DD!$A$2:$C$150,3,0)))</f>
        <v/>
      </c>
      <c r="H41" s="38"/>
      <c r="I41" s="38"/>
      <c r="J41" s="38"/>
      <c r="K41" s="38"/>
      <c r="L41" s="38"/>
      <c r="M41" s="36"/>
      <c r="N41" s="37" t="str">
        <f t="shared" si="1"/>
        <v/>
      </c>
      <c r="O41" s="37" t="str">
        <f t="shared" ref="O41" si="17">IF(N41="","",N41)</f>
        <v/>
      </c>
    </row>
    <row r="42" spans="1:15" ht="15.75" thickBot="1" x14ac:dyDescent="0.3">
      <c r="A42" s="73"/>
      <c r="B42" s="74"/>
      <c r="C42" s="75"/>
      <c r="D42" s="35">
        <v>2</v>
      </c>
      <c r="E42" s="36"/>
      <c r="F42" s="37" t="str">
        <f>IF($E42="","",IF(ISNA(VLOOKUP($E42,DD!$A$2:$C$150,2,0)),"NO SUCH DIVE",VLOOKUP($E42,DD!$A$2:$C$150,2,0)))</f>
        <v/>
      </c>
      <c r="G42" s="35" t="str">
        <f>IF($E42="","",IF(ISNA(VLOOKUP($E42,DD!$A$2:$C$150,3,0)),"",VLOOKUP($E42,DD!$A$2:$C$150,3,0)))</f>
        <v/>
      </c>
      <c r="H42" s="38"/>
      <c r="I42" s="38"/>
      <c r="J42" s="38"/>
      <c r="K42" s="38"/>
      <c r="L42" s="38"/>
      <c r="M42" s="36"/>
      <c r="N42" s="37" t="str">
        <f t="shared" si="1"/>
        <v/>
      </c>
      <c r="O42" s="37" t="str">
        <f t="shared" ref="O42" si="18">IF(N42="","",N42+O41)</f>
        <v/>
      </c>
    </row>
    <row r="43" spans="1:15" ht="15.75" thickBot="1" x14ac:dyDescent="0.3">
      <c r="A43" s="73"/>
      <c r="B43" s="74"/>
      <c r="C43" s="75"/>
      <c r="D43" s="35">
        <v>3</v>
      </c>
      <c r="E43" s="36"/>
      <c r="F43" s="37" t="str">
        <f>IF($E43="","",IF(ISNA(VLOOKUP($E43,DD!$A$2:$C$150,2,0)),"NO SUCH DIVE",VLOOKUP($E43,DD!$A$2:$C$150,2,0)))</f>
        <v/>
      </c>
      <c r="G43" s="35" t="str">
        <f>IF($E43="","",IF(ISNA(VLOOKUP($E43,DD!$A$2:$C$150,3,0)),"",VLOOKUP($E43,DD!$A$2:$C$150,3,0)))</f>
        <v/>
      </c>
      <c r="H43" s="38"/>
      <c r="I43" s="38"/>
      <c r="J43" s="38"/>
      <c r="K43" s="38"/>
      <c r="L43" s="38"/>
      <c r="M43" s="36"/>
      <c r="N43" s="37" t="str">
        <f t="shared" si="1"/>
        <v/>
      </c>
      <c r="O43" s="39">
        <f>IF(N43="",0,N43+O42)</f>
        <v>0</v>
      </c>
    </row>
    <row r="44" spans="1:15" x14ac:dyDescent="0.25">
      <c r="A44" s="71">
        <v>15</v>
      </c>
      <c r="B44" s="67"/>
      <c r="C44" s="68"/>
      <c r="D44" s="14">
        <v>1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si="1"/>
        <v/>
      </c>
      <c r="O44" s="12" t="str">
        <f t="shared" ref="O44" si="19">IF(N44="","",N44)</f>
        <v/>
      </c>
    </row>
    <row r="45" spans="1:15" ht="15.75" thickBot="1" x14ac:dyDescent="0.3">
      <c r="A45" s="71"/>
      <c r="B45" s="67"/>
      <c r="C45" s="68"/>
      <c r="D45" s="14">
        <v>2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2" t="str">
        <f t="shared" ref="O45" si="20">IF(N45="","",N45+O44)</f>
        <v/>
      </c>
    </row>
    <row r="46" spans="1:15" ht="15.75" thickBot="1" x14ac:dyDescent="0.3">
      <c r="A46" s="71"/>
      <c r="B46" s="67"/>
      <c r="C46" s="68"/>
      <c r="D46" s="14">
        <v>3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"/>
        <v/>
      </c>
      <c r="O46" s="15">
        <f>IF(N46="",0,N46+O45)</f>
        <v>0</v>
      </c>
    </row>
    <row r="47" spans="1:15" x14ac:dyDescent="0.25">
      <c r="A47" s="73">
        <v>16</v>
      </c>
      <c r="B47" s="74"/>
      <c r="C47" s="75"/>
      <c r="D47" s="35">
        <v>1</v>
      </c>
      <c r="E47" s="36"/>
      <c r="F47" s="37" t="str">
        <f>IF($E47="","",IF(ISNA(VLOOKUP($E47,DD!$A$2:$C$150,2,0)),"NO SUCH DIVE",VLOOKUP($E47,DD!$A$2:$C$150,2,0)))</f>
        <v/>
      </c>
      <c r="G47" s="35" t="str">
        <f>IF($E47="","",IF(ISNA(VLOOKUP($E47,DD!$A$2:$C$150,3,0)),"",VLOOKUP($E47,DD!$A$2:$C$150,3,0)))</f>
        <v/>
      </c>
      <c r="H47" s="38"/>
      <c r="I47" s="38"/>
      <c r="J47" s="38"/>
      <c r="K47" s="38"/>
      <c r="L47" s="38"/>
      <c r="M47" s="36"/>
      <c r="N47" s="37" t="str">
        <f t="shared" si="1"/>
        <v/>
      </c>
      <c r="O47" s="37" t="str">
        <f t="shared" ref="O47" si="21">IF(N47="","",N47)</f>
        <v/>
      </c>
    </row>
    <row r="48" spans="1:15" ht="15.75" thickBot="1" x14ac:dyDescent="0.3">
      <c r="A48" s="73"/>
      <c r="B48" s="74"/>
      <c r="C48" s="75"/>
      <c r="D48" s="35">
        <v>2</v>
      </c>
      <c r="E48" s="36"/>
      <c r="F48" s="37" t="str">
        <f>IF($E48="","",IF(ISNA(VLOOKUP($E48,DD!$A$2:$C$150,2,0)),"NO SUCH DIVE",VLOOKUP($E48,DD!$A$2:$C$150,2,0)))</f>
        <v/>
      </c>
      <c r="G48" s="35" t="str">
        <f>IF($E48="","",IF(ISNA(VLOOKUP($E48,DD!$A$2:$C$150,3,0)),"",VLOOKUP($E48,DD!$A$2:$C$150,3,0)))</f>
        <v/>
      </c>
      <c r="H48" s="38"/>
      <c r="I48" s="38"/>
      <c r="J48" s="38"/>
      <c r="K48" s="38"/>
      <c r="L48" s="38"/>
      <c r="M48" s="36"/>
      <c r="N48" s="37" t="str">
        <f t="shared" si="1"/>
        <v/>
      </c>
      <c r="O48" s="37" t="str">
        <f t="shared" ref="O48" si="22">IF(N48="","",N48+O47)</f>
        <v/>
      </c>
    </row>
    <row r="49" spans="1:15" ht="15.75" thickBot="1" x14ac:dyDescent="0.3">
      <c r="A49" s="73"/>
      <c r="B49" s="74"/>
      <c r="C49" s="75"/>
      <c r="D49" s="35">
        <v>3</v>
      </c>
      <c r="E49" s="36"/>
      <c r="F49" s="37" t="str">
        <f>IF($E49="","",IF(ISNA(VLOOKUP($E49,DD!$A$2:$C$150,2,0)),"NO SUCH DIVE",VLOOKUP($E49,DD!$A$2:$C$150,2,0)))</f>
        <v/>
      </c>
      <c r="G49" s="35" t="str">
        <f>IF($E49="","",IF(ISNA(VLOOKUP($E49,DD!$A$2:$C$150,3,0)),"",VLOOKUP($E49,DD!$A$2:$C$150,3,0)))</f>
        <v/>
      </c>
      <c r="H49" s="38"/>
      <c r="I49" s="38"/>
      <c r="J49" s="38"/>
      <c r="K49" s="38"/>
      <c r="L49" s="38"/>
      <c r="M49" s="36"/>
      <c r="N49" s="37" t="str">
        <f t="shared" si="1"/>
        <v/>
      </c>
      <c r="O49" s="39">
        <f>IF(N49="",0,N49+O48)</f>
        <v>0</v>
      </c>
    </row>
    <row r="50" spans="1:15" x14ac:dyDescent="0.25">
      <c r="A50" s="71">
        <v>17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73">
        <v>18</v>
      </c>
      <c r="B53" s="74"/>
      <c r="C53" s="75"/>
      <c r="D53" s="35">
        <v>1</v>
      </c>
      <c r="E53" s="36"/>
      <c r="F53" s="37" t="str">
        <f>IF($E53="","",IF(ISNA(VLOOKUP($E53,DD!$A$2:$C$150,2,0)),"NO SUCH DIVE",VLOOKUP($E53,DD!$A$2:$C$150,2,0)))</f>
        <v/>
      </c>
      <c r="G53" s="35" t="str">
        <f>IF($E53="","",IF(ISNA(VLOOKUP($E53,DD!$A$2:$C$150,3,0)),"",VLOOKUP($E53,DD!$A$2:$C$150,3,0)))</f>
        <v/>
      </c>
      <c r="H53" s="38"/>
      <c r="I53" s="38"/>
      <c r="J53" s="38"/>
      <c r="K53" s="38"/>
      <c r="L53" s="38"/>
      <c r="M53" s="36"/>
      <c r="N53" s="37" t="str">
        <f t="shared" si="1"/>
        <v/>
      </c>
      <c r="O53" s="37" t="str">
        <f t="shared" ref="O53" si="25">IF(N53="","",N53)</f>
        <v/>
      </c>
    </row>
    <row r="54" spans="1:15" ht="15.75" thickBot="1" x14ac:dyDescent="0.3">
      <c r="A54" s="73"/>
      <c r="B54" s="74"/>
      <c r="C54" s="75"/>
      <c r="D54" s="35">
        <v>2</v>
      </c>
      <c r="E54" s="36"/>
      <c r="F54" s="37" t="str">
        <f>IF($E54="","",IF(ISNA(VLOOKUP($E54,DD!$A$2:$C$150,2,0)),"NO SUCH DIVE",VLOOKUP($E54,DD!$A$2:$C$150,2,0)))</f>
        <v/>
      </c>
      <c r="G54" s="35" t="str">
        <f>IF($E54="","",IF(ISNA(VLOOKUP($E54,DD!$A$2:$C$150,3,0)),"",VLOOKUP($E54,DD!$A$2:$C$150,3,0)))</f>
        <v/>
      </c>
      <c r="H54" s="38"/>
      <c r="I54" s="38"/>
      <c r="J54" s="38"/>
      <c r="K54" s="38"/>
      <c r="L54" s="38"/>
      <c r="M54" s="36"/>
      <c r="N54" s="37" t="str">
        <f t="shared" si="1"/>
        <v/>
      </c>
      <c r="O54" s="37" t="str">
        <f t="shared" ref="O54" si="26">IF(N54="","",N54+O53)</f>
        <v/>
      </c>
    </row>
    <row r="55" spans="1:15" ht="15.75" thickBot="1" x14ac:dyDescent="0.3">
      <c r="A55" s="73"/>
      <c r="B55" s="74"/>
      <c r="C55" s="75"/>
      <c r="D55" s="35">
        <v>3</v>
      </c>
      <c r="E55" s="36"/>
      <c r="F55" s="37" t="str">
        <f>IF($E55="","",IF(ISNA(VLOOKUP($E55,DD!$A$2:$C$150,2,0)),"NO SUCH DIVE",VLOOKUP($E55,DD!$A$2:$C$150,2,0)))</f>
        <v/>
      </c>
      <c r="G55" s="35" t="str">
        <f>IF($E55="","",IF(ISNA(VLOOKUP($E55,DD!$A$2:$C$150,3,0)),"",VLOOKUP($E55,DD!$A$2:$C$150,3,0)))</f>
        <v/>
      </c>
      <c r="H55" s="38"/>
      <c r="I55" s="38"/>
      <c r="J55" s="38"/>
      <c r="K55" s="38"/>
      <c r="L55" s="38"/>
      <c r="M55" s="36"/>
      <c r="N55" s="37" t="str">
        <f t="shared" si="1"/>
        <v/>
      </c>
      <c r="O55" s="39">
        <f>IF(N55="",0,N55+O54)</f>
        <v>0</v>
      </c>
    </row>
    <row r="56" spans="1:15" x14ac:dyDescent="0.25">
      <c r="A56" s="71">
        <v>19</v>
      </c>
      <c r="B56" s="67"/>
      <c r="C56" s="6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71"/>
      <c r="B57" s="67"/>
      <c r="C57" s="6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71"/>
      <c r="B58" s="67"/>
      <c r="C58" s="6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73">
        <v>20</v>
      </c>
      <c r="B59" s="74"/>
      <c r="C59" s="75"/>
      <c r="D59" s="35">
        <v>1</v>
      </c>
      <c r="E59" s="36"/>
      <c r="F59" s="37" t="str">
        <f>IF($E59="","",IF(ISNA(VLOOKUP($E59,DD!$A$2:$C$150,2,0)),"NO SUCH DIVE",VLOOKUP($E59,DD!$A$2:$C$150,2,0)))</f>
        <v/>
      </c>
      <c r="G59" s="35" t="str">
        <f>IF($E59="","",IF(ISNA(VLOOKUP($E59,DD!$A$2:$C$150,3,0)),"",VLOOKUP($E59,DD!$A$2:$C$150,3,0)))</f>
        <v/>
      </c>
      <c r="H59" s="38"/>
      <c r="I59" s="38"/>
      <c r="J59" s="38"/>
      <c r="K59" s="38"/>
      <c r="L59" s="38"/>
      <c r="M59" s="36"/>
      <c r="N59" s="37" t="str">
        <f t="shared" si="1"/>
        <v/>
      </c>
      <c r="O59" s="37" t="str">
        <f t="shared" ref="O59" si="29">IF(N59="","",N59)</f>
        <v/>
      </c>
    </row>
    <row r="60" spans="1:15" ht="15.75" thickBot="1" x14ac:dyDescent="0.3">
      <c r="A60" s="73"/>
      <c r="B60" s="74"/>
      <c r="C60" s="75"/>
      <c r="D60" s="35">
        <v>2</v>
      </c>
      <c r="E60" s="36"/>
      <c r="F60" s="37" t="str">
        <f>IF($E60="","",IF(ISNA(VLOOKUP($E60,DD!$A$2:$C$150,2,0)),"NO SUCH DIVE",VLOOKUP($E60,DD!$A$2:$C$150,2,0)))</f>
        <v/>
      </c>
      <c r="G60" s="35" t="str">
        <f>IF($E60="","",IF(ISNA(VLOOKUP($E60,DD!$A$2:$C$150,3,0)),"",VLOOKUP($E60,DD!$A$2:$C$150,3,0)))</f>
        <v/>
      </c>
      <c r="H60" s="38"/>
      <c r="I60" s="38"/>
      <c r="J60" s="38"/>
      <c r="K60" s="38"/>
      <c r="L60" s="38"/>
      <c r="M60" s="36"/>
      <c r="N60" s="37" t="str">
        <f t="shared" si="1"/>
        <v/>
      </c>
      <c r="O60" s="37" t="str">
        <f t="shared" ref="O60" si="30">IF(N60="","",N60+O59)</f>
        <v/>
      </c>
    </row>
    <row r="61" spans="1:15" ht="15.75" thickBot="1" x14ac:dyDescent="0.3">
      <c r="A61" s="73"/>
      <c r="B61" s="74"/>
      <c r="C61" s="75"/>
      <c r="D61" s="35">
        <v>3</v>
      </c>
      <c r="E61" s="36"/>
      <c r="F61" s="37" t="str">
        <f>IF($E61="","",IF(ISNA(VLOOKUP($E61,DD!$A$2:$C$150,2,0)),"NO SUCH DIVE",VLOOKUP($E61,DD!$A$2:$C$150,2,0)))</f>
        <v/>
      </c>
      <c r="G61" s="35" t="str">
        <f>IF($E61="","",IF(ISNA(VLOOKUP($E61,DD!$A$2:$C$150,3,0)),"",VLOOKUP($E61,DD!$A$2:$C$150,3,0)))</f>
        <v/>
      </c>
      <c r="H61" s="38"/>
      <c r="I61" s="38"/>
      <c r="J61" s="38"/>
      <c r="K61" s="38"/>
      <c r="L61" s="38"/>
      <c r="M61" s="36"/>
      <c r="N61" s="37" t="str">
        <f t="shared" si="1"/>
        <v/>
      </c>
      <c r="O61" s="39">
        <f>IF(N61="",0,N61+O60)</f>
        <v>0</v>
      </c>
    </row>
    <row r="62" spans="1:15" x14ac:dyDescent="0.25">
      <c r="A62" s="71">
        <v>21</v>
      </c>
      <c r="B62" s="67"/>
      <c r="C62" s="6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71"/>
      <c r="B63" s="67"/>
      <c r="C63" s="6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71"/>
      <c r="B64" s="67"/>
      <c r="C64" s="6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73">
        <v>22</v>
      </c>
      <c r="B65" s="74"/>
      <c r="C65" s="75"/>
      <c r="D65" s="35">
        <v>1</v>
      </c>
      <c r="E65" s="36"/>
      <c r="F65" s="37" t="str">
        <f>IF($E65="","",IF(ISNA(VLOOKUP($E65,DD!$A$2:$C$150,2,0)),"NO SUCH DIVE",VLOOKUP($E65,DD!$A$2:$C$150,2,0)))</f>
        <v/>
      </c>
      <c r="G65" s="35" t="str">
        <f>IF($E65="","",IF(ISNA(VLOOKUP($E65,DD!$A$2:$C$150,3,0)),"",VLOOKUP($E65,DD!$A$2:$C$150,3,0)))</f>
        <v/>
      </c>
      <c r="H65" s="38"/>
      <c r="I65" s="38"/>
      <c r="J65" s="38"/>
      <c r="K65" s="38"/>
      <c r="L65" s="38"/>
      <c r="M65" s="36"/>
      <c r="N65" s="37" t="str">
        <f t="shared" si="1"/>
        <v/>
      </c>
      <c r="O65" s="37" t="str">
        <f t="shared" ref="O65" si="33">IF(N65="","",N65)</f>
        <v/>
      </c>
    </row>
    <row r="66" spans="1:19" ht="15.75" thickBot="1" x14ac:dyDescent="0.3">
      <c r="A66" s="73"/>
      <c r="B66" s="74"/>
      <c r="C66" s="75"/>
      <c r="D66" s="35">
        <v>2</v>
      </c>
      <c r="E66" s="36"/>
      <c r="F66" s="37" t="str">
        <f>IF($E66="","",IF(ISNA(VLOOKUP($E66,DD!$A$2:$C$150,2,0)),"NO SUCH DIVE",VLOOKUP($E66,DD!$A$2:$C$150,2,0)))</f>
        <v/>
      </c>
      <c r="G66" s="35" t="str">
        <f>IF($E66="","",IF(ISNA(VLOOKUP($E66,DD!$A$2:$C$150,3,0)),"",VLOOKUP($E66,DD!$A$2:$C$150,3,0)))</f>
        <v/>
      </c>
      <c r="H66" s="38"/>
      <c r="I66" s="38"/>
      <c r="J66" s="38"/>
      <c r="K66" s="38"/>
      <c r="L66" s="38"/>
      <c r="M66" s="36"/>
      <c r="N66" s="37" t="str">
        <f t="shared" si="1"/>
        <v/>
      </c>
      <c r="O66" s="37" t="str">
        <f t="shared" ref="O66" si="34">IF(N66="","",N66+O65)</f>
        <v/>
      </c>
    </row>
    <row r="67" spans="1:19" ht="15.75" thickBot="1" x14ac:dyDescent="0.3">
      <c r="A67" s="73"/>
      <c r="B67" s="74"/>
      <c r="C67" s="75"/>
      <c r="D67" s="35">
        <v>3</v>
      </c>
      <c r="E67" s="36"/>
      <c r="F67" s="37" t="str">
        <f>IF($E67="","",IF(ISNA(VLOOKUP($E67,DD!$A$2:$C$150,2,0)),"NO SUCH DIVE",VLOOKUP($E67,DD!$A$2:$C$150,2,0)))</f>
        <v/>
      </c>
      <c r="G67" s="35" t="str">
        <f>IF($E67="","",IF(ISNA(VLOOKUP($E67,DD!$A$2:$C$150,3,0)),"",VLOOKUP($E67,DD!$A$2:$C$150,3,0)))</f>
        <v/>
      </c>
      <c r="H67" s="38"/>
      <c r="I67" s="38"/>
      <c r="J67" s="38"/>
      <c r="K67" s="38"/>
      <c r="L67" s="38"/>
      <c r="M67" s="36"/>
      <c r="N67" s="37" t="str">
        <f t="shared" si="1"/>
        <v/>
      </c>
      <c r="O67" s="39">
        <f>IF(N67="",0,N67+O66)</f>
        <v>0</v>
      </c>
    </row>
    <row r="68" spans="1:19" x14ac:dyDescent="0.25">
      <c r="A68" s="71">
        <v>23</v>
      </c>
      <c r="B68" s="67"/>
      <c r="C68" s="6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71"/>
      <c r="B69" s="67"/>
      <c r="C69" s="6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71"/>
      <c r="B70" s="67"/>
      <c r="C70" s="6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73">
        <v>24</v>
      </c>
      <c r="B71" s="74"/>
      <c r="C71" s="75"/>
      <c r="D71" s="35">
        <v>1</v>
      </c>
      <c r="E71" s="36"/>
      <c r="F71" s="37" t="str">
        <f>IF($E71="","",IF(ISNA(VLOOKUP($E71,DD!$A$2:$C$150,2,0)),"NO SUCH DIVE",VLOOKUP($E71,DD!$A$2:$C$150,2,0)))</f>
        <v/>
      </c>
      <c r="G71" s="35" t="str">
        <f>IF($E71="","",IF(ISNA(VLOOKUP($E71,DD!$A$2:$C$150,3,0)),"",VLOOKUP($E71,DD!$A$2:$C$150,3,0)))</f>
        <v/>
      </c>
      <c r="H71" s="38"/>
      <c r="I71" s="38"/>
      <c r="J71" s="38"/>
      <c r="K71" s="38"/>
      <c r="L71" s="38"/>
      <c r="M71" s="36"/>
      <c r="N71" s="37" t="str">
        <f t="shared" si="1"/>
        <v/>
      </c>
      <c r="O71" s="37" t="str">
        <f t="shared" ref="O71" si="37">IF(N71="","",N71)</f>
        <v/>
      </c>
    </row>
    <row r="72" spans="1:19" ht="15.75" thickBot="1" x14ac:dyDescent="0.3">
      <c r="A72" s="73"/>
      <c r="B72" s="74"/>
      <c r="C72" s="75"/>
      <c r="D72" s="35">
        <v>2</v>
      </c>
      <c r="E72" s="36"/>
      <c r="F72" s="37" t="str">
        <f>IF($E72="","",IF(ISNA(VLOOKUP($E72,DD!$A$2:$C$150,2,0)),"NO SUCH DIVE",VLOOKUP($E72,DD!$A$2:$C$150,2,0)))</f>
        <v/>
      </c>
      <c r="G72" s="35" t="str">
        <f>IF($E72="","",IF(ISNA(VLOOKUP($E72,DD!$A$2:$C$150,3,0)),"",VLOOKUP($E72,DD!$A$2:$C$150,3,0)))</f>
        <v/>
      </c>
      <c r="H72" s="38"/>
      <c r="I72" s="38"/>
      <c r="J72" s="38"/>
      <c r="K72" s="38"/>
      <c r="L72" s="38"/>
      <c r="M72" s="36"/>
      <c r="N72" s="37" t="str">
        <f t="shared" si="1"/>
        <v/>
      </c>
      <c r="O72" s="37" t="str">
        <f t="shared" ref="O72" si="38">IF(N72="","",N72+O71)</f>
        <v/>
      </c>
    </row>
    <row r="73" spans="1:19" ht="15.75" thickBot="1" x14ac:dyDescent="0.3">
      <c r="A73" s="73"/>
      <c r="B73" s="74"/>
      <c r="C73" s="75"/>
      <c r="D73" s="35">
        <v>3</v>
      </c>
      <c r="E73" s="36"/>
      <c r="F73" s="37" t="str">
        <f>IF($E73="","",IF(ISNA(VLOOKUP($E73,DD!$A$2:$C$150,2,0)),"NO SUCH DIVE",VLOOKUP($E73,DD!$A$2:$C$150,2,0)))</f>
        <v/>
      </c>
      <c r="G73" s="35" t="str">
        <f>IF($E73="","",IF(ISNA(VLOOKUP($E73,DD!$A$2:$C$150,3,0)),"",VLOOKUP($E73,DD!$A$2:$C$150,3,0)))</f>
        <v/>
      </c>
      <c r="H73" s="38"/>
      <c r="I73" s="38"/>
      <c r="J73" s="38"/>
      <c r="K73" s="38"/>
      <c r="L73" s="38"/>
      <c r="M73" s="36"/>
      <c r="N73" s="37" t="str">
        <f t="shared" si="1"/>
        <v/>
      </c>
      <c r="O73" s="39">
        <f>IF(N73="",0,N73+O72)</f>
        <v>0</v>
      </c>
    </row>
    <row r="74" spans="1:19" ht="15.75" thickBot="1" x14ac:dyDescent="0.3">
      <c r="B74" s="40"/>
      <c r="C74" s="40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>
        <f>INFO!$B$4</f>
        <v>0</v>
      </c>
      <c r="S75" s="12">
        <f>INFO!$F$4</f>
        <v>0</v>
      </c>
    </row>
    <row r="76" spans="1:19" x14ac:dyDescent="0.25">
      <c r="C76" s="20">
        <f>IF(E76&lt;1,0,1)</f>
        <v>0</v>
      </c>
      <c r="D76" s="21" t="str">
        <f>IF(AND(OR(C76=C75,C76=C77),C76&lt;&gt;0),"TIE","")</f>
        <v/>
      </c>
      <c r="E76" s="28">
        <f>IF(LARGE($R$2:$R$25,1)&lt;1,0,LARGE($R$2:$R$25,1))</f>
        <v>0</v>
      </c>
      <c r="F76" s="22">
        <f>VLOOKUP(E76,$R$2:$T$26,2,FALSE)</f>
        <v>0</v>
      </c>
      <c r="G76" s="22">
        <f>VLOOKUP(E76,$R$2:$T$26,3,FALSE)</f>
        <v>0</v>
      </c>
      <c r="H76" s="26">
        <f>IF(COUNTIF(G$76:G76,G76)&gt;3,0,IF(C76="",0,IF(C76=0,0,IF(C76=1,16,IF(C76=2,14,IF(C76=3,12,IF(C76=4,11,IF(C76=5,10,IF(C76=6,9,IF(C76=7,7,IF(C76=8,5,IF(C76=9,4,IF(C76=10,3,IF(C76=11,2,IF(C76=12,1,0)))))))))))))))</f>
        <v>0</v>
      </c>
      <c r="R76" s="12">
        <f>IF(G76=$R$75,H76,0)</f>
        <v>0</v>
      </c>
      <c r="S76" s="12">
        <f>IF(G76=$S$75,H76,0)</f>
        <v>0</v>
      </c>
    </row>
    <row r="77" spans="1:19" x14ac:dyDescent="0.25">
      <c r="C77" s="20">
        <f>IF(E77&lt;1,0,IF(INT(E77*100)=INT(E76*100),C76,2))</f>
        <v>0</v>
      </c>
      <c r="D77" s="21" t="str">
        <f t="shared" ref="D77:D98" si="39">IF(AND(OR(C77=C76,C77=C78),C77&lt;&gt;0),"TIE","")</f>
        <v/>
      </c>
      <c r="E77" s="28">
        <f>IF(LARGE($R$2:$R$25,2)&lt;1,0,LARGE($R$2:$R$25,2))</f>
        <v>0</v>
      </c>
      <c r="F77" s="22">
        <f t="shared" ref="F77:F99" si="40">VLOOKUP(E77,$R$2:$T$26,2,FALSE)</f>
        <v>0</v>
      </c>
      <c r="G77" s="22">
        <f t="shared" ref="G77:G99" si="41">VLOOKUP(E77,$R$2:$T$26,3,FALSE)</f>
        <v>0</v>
      </c>
      <c r="H77" s="26">
        <f>IF(COUNTIF(G$76:G77,G77)&gt;3,0,IF(C77="",0,IF(C77=0,0,IF(C77=1,16,IF(C77=2,14,IF(C77=3,12,IF(C77=4,11,IF(C77=5,10,IF(C77=6,9,IF(C77=7,7,IF(C77=8,5,IF(C77=9,4,IF(C77=10,3,IF(C77=11,2,IF(C77=12,1,0)))))))))))))))</f>
        <v>0</v>
      </c>
      <c r="R77" s="12">
        <f t="shared" ref="R77:R99" si="42">IF(G77=$R$75,H77,0)</f>
        <v>0</v>
      </c>
      <c r="S77" s="12">
        <f t="shared" ref="S77:S99" si="43">IF(G77=$S$75,H77,0)</f>
        <v>0</v>
      </c>
    </row>
    <row r="78" spans="1:19" x14ac:dyDescent="0.25">
      <c r="C78" s="20">
        <f>IF(E78&lt;1,0,IF(INT(E78*100)=INT(E77*100),C77,3))</f>
        <v>0</v>
      </c>
      <c r="D78" s="21" t="str">
        <f t="shared" si="39"/>
        <v/>
      </c>
      <c r="E78" s="28">
        <f>IF(LARGE($R$2:$R$25,3)&lt;1,0,LARGE($R$2:$R$25,3))</f>
        <v>0</v>
      </c>
      <c r="F78" s="22">
        <f t="shared" si="40"/>
        <v>0</v>
      </c>
      <c r="G78" s="22">
        <f t="shared" si="41"/>
        <v>0</v>
      </c>
      <c r="H78" s="26">
        <f>IF(COUNTIF(G$76:G78,G78)&gt;3,0,IF(C78="",0,IF(C78=0,0,IF(C78=1,16,IF(C78=2,14,IF(C78=3,12,IF(C78=4,11,IF(C78=5,10,IF(C78=6,9,IF(C78=7,7,IF(C78=8,5,IF(C78=9,4,IF(C78=10,3,IF(C78=11,2,IF(C78=12,1,0)))))))))))))))</f>
        <v>0</v>
      </c>
      <c r="R78" s="12">
        <f t="shared" si="42"/>
        <v>0</v>
      </c>
      <c r="S78" s="12">
        <f t="shared" si="43"/>
        <v>0</v>
      </c>
    </row>
    <row r="79" spans="1:19" x14ac:dyDescent="0.25">
      <c r="C79" s="20">
        <f>IF(E79&lt;1,0,IF(INT(E79*100)=INT(E78*100),C78,4))</f>
        <v>0</v>
      </c>
      <c r="D79" s="21" t="str">
        <f t="shared" si="39"/>
        <v/>
      </c>
      <c r="E79" s="28">
        <f>IF(LARGE($R$2:$R$25,4)&lt;1,0,LARGE($R$2:$R$25,4))</f>
        <v>0</v>
      </c>
      <c r="F79" s="22">
        <f t="shared" si="40"/>
        <v>0</v>
      </c>
      <c r="G79" s="22">
        <f t="shared" si="41"/>
        <v>0</v>
      </c>
      <c r="H79" s="26">
        <f>IF(COUNTIF(G$76:G79,G79)&gt;3,0,IF(C79="",0,IF(C79=0,0,IF(C79=1,16,IF(C79=2,14,IF(C79=3,12,IF(C79=4,11,IF(C79=5,10,IF(C79=6,9,IF(C79=7,7,IF(C79=8,5,IF(C79=9,4,IF(C79=10,3,IF(C79=11,2,IF(C79=12,1,0)))))))))))))))</f>
        <v>0</v>
      </c>
      <c r="R79" s="12">
        <f t="shared" si="42"/>
        <v>0</v>
      </c>
      <c r="S79" s="12">
        <f t="shared" si="43"/>
        <v>0</v>
      </c>
    </row>
    <row r="80" spans="1:19" x14ac:dyDescent="0.25">
      <c r="C80" s="20">
        <f>IF(E80&lt;1,0,IF(INT(E80*100)=INT(E79*100),C79,5))</f>
        <v>0</v>
      </c>
      <c r="D80" s="21" t="str">
        <f t="shared" si="39"/>
        <v/>
      </c>
      <c r="E80" s="28">
        <f>IF(LARGE($R$2:$R$25,5)&lt;1,0,LARGE($R$2:$R$25,5))</f>
        <v>0</v>
      </c>
      <c r="F80" s="22">
        <f t="shared" si="40"/>
        <v>0</v>
      </c>
      <c r="G80" s="22">
        <f t="shared" si="41"/>
        <v>0</v>
      </c>
      <c r="H80" s="26">
        <f>IF(COUNTIF(G$76:G80,G80)&gt;3,0,IF(C80="",0,IF(C80=0,0,IF(C80=1,16,IF(C80=2,14,IF(C80=3,12,IF(C80=4,11,IF(C80=5,10,IF(C80=6,9,IF(C80=7,7,IF(C80=8,5,IF(C80=9,4,IF(C80=10,3,IF(C80=11,2,IF(C80=12,1,0)))))))))))))))</f>
        <v>0</v>
      </c>
      <c r="R80" s="12">
        <f t="shared" si="42"/>
        <v>0</v>
      </c>
      <c r="S80" s="12">
        <f t="shared" si="43"/>
        <v>0</v>
      </c>
    </row>
    <row r="81" spans="3:19" x14ac:dyDescent="0.25">
      <c r="C81" s="20">
        <f>IF(E81&lt;1,0,IF(INT(E81*100)=INT(E80*100),C80,6))</f>
        <v>0</v>
      </c>
      <c r="D81" s="21" t="str">
        <f t="shared" si="39"/>
        <v/>
      </c>
      <c r="E81" s="28">
        <f>IF(LARGE($R$2:$R$25,6)&lt;1,0,LARGE($R$2:$R$25,6))</f>
        <v>0</v>
      </c>
      <c r="F81" s="22">
        <f t="shared" si="40"/>
        <v>0</v>
      </c>
      <c r="G81" s="22">
        <f t="shared" si="41"/>
        <v>0</v>
      </c>
      <c r="H81" s="26">
        <f>IF(COUNTIF(G$76:G81,G81)&gt;3,0,IF(C81="",0,IF(C81=0,0,IF(C81=1,16,IF(C81=2,14,IF(C81=3,12,IF(C81=4,11,IF(C81=5,10,IF(C81=6,9,IF(C81=7,7,IF(C81=8,5,IF(C81=9,4,IF(C81=10,3,IF(C81=11,2,IF(C81=12,1,0)))))))))))))))</f>
        <v>0</v>
      </c>
      <c r="R81" s="12">
        <f t="shared" si="42"/>
        <v>0</v>
      </c>
      <c r="S81" s="12">
        <f t="shared" si="43"/>
        <v>0</v>
      </c>
    </row>
    <row r="82" spans="3:19" x14ac:dyDescent="0.25">
      <c r="C82" s="20">
        <f>IF(E82&lt;1,0,IF(INT(E82*100)=INT(E81*100),C81,7))</f>
        <v>0</v>
      </c>
      <c r="D82" s="21" t="str">
        <f t="shared" si="39"/>
        <v/>
      </c>
      <c r="E82" s="28">
        <f>IF(LARGE($R$2:$R$25,7)&lt;1,0,LARGE($R$2:$R$25,7))</f>
        <v>0</v>
      </c>
      <c r="F82" s="22">
        <f t="shared" si="40"/>
        <v>0</v>
      </c>
      <c r="G82" s="22">
        <f t="shared" si="41"/>
        <v>0</v>
      </c>
      <c r="H82" s="26">
        <f>IF(COUNTIF(G$76:G82,G82)&gt;3,0,IF(C82="",0,IF(C82=0,0,IF(C82=1,16,IF(C82=2,14,IF(C82=3,12,IF(C82=4,11,IF(C82=5,10,IF(C82=6,9,IF(C82=7,7,IF(C82=8,5,IF(C82=9,4,IF(C82=10,3,IF(C82=11,2,IF(C82=12,1,0)))))))))))))))</f>
        <v>0</v>
      </c>
      <c r="R82" s="12">
        <f t="shared" si="42"/>
        <v>0</v>
      </c>
      <c r="S82" s="12">
        <f t="shared" si="43"/>
        <v>0</v>
      </c>
    </row>
    <row r="83" spans="3:19" x14ac:dyDescent="0.25">
      <c r="C83" s="20">
        <f>IF(E83&lt;1,0,IF(INT(E83*100)=INT(E82*100),C82,8))</f>
        <v>0</v>
      </c>
      <c r="D83" s="21" t="str">
        <f t="shared" si="39"/>
        <v/>
      </c>
      <c r="E83" s="28">
        <f>IF(LARGE($R$2:$R$25,8)&lt;1,0,LARGE($R$2:$R$25,8))</f>
        <v>0</v>
      </c>
      <c r="F83" s="22">
        <f t="shared" si="40"/>
        <v>0</v>
      </c>
      <c r="G83" s="22">
        <f t="shared" si="41"/>
        <v>0</v>
      </c>
      <c r="H83" s="26">
        <f>IF(COUNTIF(G$76:G83,G83)&gt;3,0,IF(C83="",0,IF(C83=0,0,IF(C83=1,16,IF(C83=2,14,IF(C83=3,12,IF(C83=4,11,IF(C83=5,10,IF(C83=6,9,IF(C83=7,7,IF(C83=8,5,IF(C83=9,4,IF(C83=10,3,IF(C83=11,2,IF(C83=12,1,0)))))))))))))))</f>
        <v>0</v>
      </c>
      <c r="R83" s="12">
        <f t="shared" si="42"/>
        <v>0</v>
      </c>
      <c r="S83" s="12">
        <f t="shared" si="43"/>
        <v>0</v>
      </c>
    </row>
    <row r="84" spans="3:19" x14ac:dyDescent="0.25">
      <c r="C84" s="20">
        <f>IF(E84&lt;1,0,IF(INT(E84*100)=INT(E83*100),C83,9))</f>
        <v>0</v>
      </c>
      <c r="D84" s="21" t="str">
        <f t="shared" si="39"/>
        <v/>
      </c>
      <c r="E84" s="28">
        <f>IF(LARGE($R$2:$R$25,9)&lt;1,0,LARGE($R$2:$R$25,9))</f>
        <v>0</v>
      </c>
      <c r="F84" s="22">
        <f t="shared" si="40"/>
        <v>0</v>
      </c>
      <c r="G84" s="22">
        <f t="shared" si="41"/>
        <v>0</v>
      </c>
      <c r="H84" s="26">
        <f>IF(COUNTIF(G$76:G84,G84)&gt;3,0,IF(C84="",0,IF(C84=0,0,IF(C84=1,16,IF(C84=2,14,IF(C84=3,12,IF(C84=4,11,IF(C84=5,10,IF(C84=6,9,IF(C84=7,7,IF(C84=8,5,IF(C84=9,4,IF(C84=10,3,IF(C84=11,2,IF(C84=12,1,0)))))))))))))))</f>
        <v>0</v>
      </c>
      <c r="R84" s="12">
        <f t="shared" si="42"/>
        <v>0</v>
      </c>
      <c r="S84" s="12">
        <f t="shared" si="43"/>
        <v>0</v>
      </c>
    </row>
    <row r="85" spans="3:19" x14ac:dyDescent="0.25">
      <c r="C85" s="20">
        <f>IF(E85&lt;1,0,IF(INT(E85*100)=INT(E84*100),C84,10))</f>
        <v>0</v>
      </c>
      <c r="D85" s="21" t="str">
        <f t="shared" si="39"/>
        <v/>
      </c>
      <c r="E85" s="28">
        <f>IF(LARGE($R$2:$R$25,10)&lt;1,0,LARGE($R$2:$R$25,10))</f>
        <v>0</v>
      </c>
      <c r="F85" s="22">
        <f t="shared" si="40"/>
        <v>0</v>
      </c>
      <c r="G85" s="22">
        <f t="shared" si="41"/>
        <v>0</v>
      </c>
      <c r="H85" s="26">
        <f>IF(COUNTIF(G$76:G85,G85)&gt;3,0,IF(C85="",0,IF(C85=0,0,IF(C85=1,16,IF(C85=2,14,IF(C85=3,12,IF(C85=4,11,IF(C85=5,10,IF(C85=6,9,IF(C85=7,7,IF(C85=8,5,IF(C85=9,4,IF(C85=10,3,IF(C85=11,2,IF(C85=12,1,0)))))))))))))))</f>
        <v>0</v>
      </c>
      <c r="R85" s="12">
        <f t="shared" si="42"/>
        <v>0</v>
      </c>
      <c r="S85" s="12">
        <f t="shared" si="43"/>
        <v>0</v>
      </c>
    </row>
    <row r="86" spans="3:19" x14ac:dyDescent="0.25">
      <c r="C86" s="20">
        <f>IF(E86&lt;1,0,IF(INT(E86*100)=INT(E85*100),C85,11))</f>
        <v>0</v>
      </c>
      <c r="D86" s="21" t="str">
        <f t="shared" si="39"/>
        <v/>
      </c>
      <c r="E86" s="28">
        <f>IF(LARGE($R$2:$R$25,11)&lt;1,0,LARGE($R$2:$R$25,11))</f>
        <v>0</v>
      </c>
      <c r="F86" s="22">
        <f t="shared" si="40"/>
        <v>0</v>
      </c>
      <c r="G86" s="22">
        <f t="shared" si="41"/>
        <v>0</v>
      </c>
      <c r="H86" s="26">
        <f>IF(COUNTIF(G$76:G86,G86)&gt;3,0,IF(C86="",0,IF(C86=0,0,IF(C86=1,16,IF(C86=2,14,IF(C86=3,12,IF(C86=4,11,IF(C86=5,10,IF(C86=6,9,IF(C86=7,7,IF(C86=8,5,IF(C86=9,4,IF(C86=10,3,IF(C86=11,2,IF(C86=12,1,0)))))))))))))))</f>
        <v>0</v>
      </c>
      <c r="R86" s="12">
        <f t="shared" si="42"/>
        <v>0</v>
      </c>
      <c r="S86" s="12">
        <f t="shared" si="43"/>
        <v>0</v>
      </c>
    </row>
    <row r="87" spans="3:19" x14ac:dyDescent="0.25">
      <c r="C87" s="20">
        <f>IF(E87&lt;1,0,IF(INT(E87*100)=INT(E86*100),C86,12))</f>
        <v>0</v>
      </c>
      <c r="D87" s="21" t="str">
        <f t="shared" si="39"/>
        <v/>
      </c>
      <c r="E87" s="28">
        <f>IF(LARGE($R$2:$R$25,12)&lt;1,0,LARGE($R$2:$R$25,12))</f>
        <v>0</v>
      </c>
      <c r="F87" s="22">
        <f t="shared" si="40"/>
        <v>0</v>
      </c>
      <c r="G87" s="22">
        <f t="shared" si="41"/>
        <v>0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>
        <f t="shared" si="42"/>
        <v>0</v>
      </c>
      <c r="S87" s="12">
        <f t="shared" si="43"/>
        <v>0</v>
      </c>
    </row>
    <row r="88" spans="3:19" x14ac:dyDescent="0.25">
      <c r="C88" s="20">
        <f>IF(E88&lt;1,0,IF(INT(E88*100)=INT(E87*100),C87,13))</f>
        <v>0</v>
      </c>
      <c r="D88" s="21" t="str">
        <f t="shared" si="39"/>
        <v/>
      </c>
      <c r="E88" s="28">
        <f>IF(LARGE($R$2:$R$25,13)&lt;1,0,LARGE($R$2:$R$25,13))</f>
        <v>0</v>
      </c>
      <c r="F88" s="22">
        <f t="shared" si="40"/>
        <v>0</v>
      </c>
      <c r="G88" s="22">
        <f t="shared" si="41"/>
        <v>0</v>
      </c>
      <c r="H88" s="26"/>
      <c r="R88" s="12">
        <f t="shared" si="42"/>
        <v>0</v>
      </c>
      <c r="S88" s="12">
        <f t="shared" si="43"/>
        <v>0</v>
      </c>
    </row>
    <row r="89" spans="3:19" x14ac:dyDescent="0.25">
      <c r="C89" s="20">
        <f>IF(E89&lt;1,0,IF(INT(E89*100)=INT(E88*100),C88,14))</f>
        <v>0</v>
      </c>
      <c r="D89" s="21" t="str">
        <f t="shared" si="39"/>
        <v/>
      </c>
      <c r="E89" s="28">
        <f>IF(LARGE($R$2:$R$25,14)&lt;1,0,LARGE($R$2:$R$25,14))</f>
        <v>0</v>
      </c>
      <c r="F89" s="22">
        <f t="shared" si="40"/>
        <v>0</v>
      </c>
      <c r="G89" s="22">
        <f t="shared" si="41"/>
        <v>0</v>
      </c>
      <c r="H89" s="26"/>
      <c r="R89" s="12">
        <f t="shared" si="42"/>
        <v>0</v>
      </c>
      <c r="S89" s="12">
        <f t="shared" si="43"/>
        <v>0</v>
      </c>
    </row>
    <row r="90" spans="3:19" x14ac:dyDescent="0.25">
      <c r="C90" s="20">
        <f>IF(E90&lt;1,0,IF(INT(E90*100)=INT(E89*100),C89,15))</f>
        <v>0</v>
      </c>
      <c r="D90" s="21" t="str">
        <f t="shared" si="39"/>
        <v/>
      </c>
      <c r="E90" s="28">
        <f>IF(LARGE($R$2:$R$25,15)&lt;1,0,LARGE($R$2:$R$25,15))</f>
        <v>0</v>
      </c>
      <c r="F90" s="22">
        <f t="shared" si="40"/>
        <v>0</v>
      </c>
      <c r="G90" s="22">
        <f t="shared" si="41"/>
        <v>0</v>
      </c>
      <c r="H90" s="26"/>
      <c r="R90" s="12">
        <f t="shared" si="42"/>
        <v>0</v>
      </c>
      <c r="S90" s="12">
        <f t="shared" si="43"/>
        <v>0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>
        <f t="shared" si="42"/>
        <v>0</v>
      </c>
      <c r="S91" s="12">
        <f t="shared" si="43"/>
        <v>0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>
        <f t="shared" si="42"/>
        <v>0</v>
      </c>
      <c r="S92" s="12">
        <f t="shared" si="43"/>
        <v>0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>
        <f t="shared" si="42"/>
        <v>0</v>
      </c>
      <c r="S93" s="12">
        <f t="shared" si="43"/>
        <v>0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>
        <f t="shared" si="42"/>
        <v>0</v>
      </c>
      <c r="S94" s="12">
        <f t="shared" si="43"/>
        <v>0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>
        <f t="shared" si="42"/>
        <v>0</v>
      </c>
      <c r="S95" s="12">
        <f t="shared" si="43"/>
        <v>0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>
        <f t="shared" si="42"/>
        <v>0</v>
      </c>
      <c r="S96" s="12">
        <f t="shared" si="43"/>
        <v>0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>
        <f t="shared" si="42"/>
        <v>0</v>
      </c>
      <c r="S97" s="12">
        <f t="shared" si="43"/>
        <v>0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>
        <f t="shared" si="42"/>
        <v>0</v>
      </c>
      <c r="S98" s="12">
        <f t="shared" si="43"/>
        <v>0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>
        <f t="shared" si="42"/>
        <v>0</v>
      </c>
      <c r="S99" s="12">
        <f t="shared" si="43"/>
        <v>0</v>
      </c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911" priority="96">
      <formula>IF(SUM(G2:G3)&gt;3.7,TRUE,FALSE)</formula>
    </cfRule>
  </conditionalFormatting>
  <conditionalFormatting sqref="G2">
    <cfRule type="expression" dxfId="910" priority="95">
      <formula>IF(SUM(G2:G3)&gt;3.7,TRUE,FALSE)</formula>
    </cfRule>
  </conditionalFormatting>
  <conditionalFormatting sqref="E3">
    <cfRule type="expression" dxfId="909" priority="94">
      <formula>IF(E3="",FALSE,IF(LEFT(E3,1)=LEFT(E2,1),TRUE,FALSE))</formula>
    </cfRule>
  </conditionalFormatting>
  <conditionalFormatting sqref="E4">
    <cfRule type="expression" dxfId="908" priority="93">
      <formula>IF(E4="",FALSE,IF(OR(LEFT(E4,LEN(E4)-1)=LEFT(E3,LEN(E3)-1),LEFT(E4,LEN(E4)-1)=LEFT(E2,LEN(E2)-1)),TRUE,FALSE))</formula>
    </cfRule>
  </conditionalFormatting>
  <conditionalFormatting sqref="G6">
    <cfRule type="expression" dxfId="907" priority="92">
      <formula>IF(SUM(G5:G6)&gt;3.7,TRUE,FALSE)</formula>
    </cfRule>
  </conditionalFormatting>
  <conditionalFormatting sqref="G5">
    <cfRule type="expression" dxfId="906" priority="91">
      <formula>IF(SUM(G5:G6)&gt;3.7,TRUE,FALSE)</formula>
    </cfRule>
  </conditionalFormatting>
  <conditionalFormatting sqref="E6">
    <cfRule type="expression" dxfId="905" priority="90">
      <formula>IF(E6="",FALSE,IF(LEFT(E6,1)=LEFT(E5,1),TRUE,FALSE))</formula>
    </cfRule>
  </conditionalFormatting>
  <conditionalFormatting sqref="E7">
    <cfRule type="expression" dxfId="904" priority="89">
      <formula>IF(E7="",FALSE,IF(OR(LEFT(E7,LEN(E7)-1)=LEFT(E6,LEN(E6)-1),LEFT(E7,LEN(E7)-1)=LEFT(E5,LEN(E5)-1)),TRUE,FALSE))</formula>
    </cfRule>
  </conditionalFormatting>
  <conditionalFormatting sqref="G9">
    <cfRule type="expression" dxfId="903" priority="88">
      <formula>IF(SUM(G8:G9)&gt;3.7,TRUE,FALSE)</formula>
    </cfRule>
  </conditionalFormatting>
  <conditionalFormatting sqref="G8">
    <cfRule type="expression" dxfId="902" priority="87">
      <formula>IF(SUM(G8:G9)&gt;3.7,TRUE,FALSE)</formula>
    </cfRule>
  </conditionalFormatting>
  <conditionalFormatting sqref="E9">
    <cfRule type="expression" dxfId="901" priority="86">
      <formula>IF(E9="",FALSE,IF(LEFT(E9,1)=LEFT(E8,1),TRUE,FALSE))</formula>
    </cfRule>
  </conditionalFormatting>
  <conditionalFormatting sqref="E10">
    <cfRule type="expression" dxfId="900" priority="85">
      <formula>IF(E10="",FALSE,IF(OR(LEFT(E10,LEN(E10)-1)=LEFT(E9,LEN(E9)-1),LEFT(E10,LEN(E10)-1)=LEFT(E8,LEN(E8)-1)),TRUE,FALSE))</formula>
    </cfRule>
  </conditionalFormatting>
  <conditionalFormatting sqref="G12">
    <cfRule type="expression" dxfId="899" priority="84">
      <formula>IF(SUM(G11:G12)&gt;3.7,TRUE,FALSE)</formula>
    </cfRule>
  </conditionalFormatting>
  <conditionalFormatting sqref="G11">
    <cfRule type="expression" dxfId="898" priority="83">
      <formula>IF(SUM(G11:G12)&gt;3.7,TRUE,FALSE)</formula>
    </cfRule>
  </conditionalFormatting>
  <conditionalFormatting sqref="E12">
    <cfRule type="expression" dxfId="897" priority="82">
      <formula>IF(E12="",FALSE,IF(LEFT(E12,1)=LEFT(E11,1),TRUE,FALSE))</formula>
    </cfRule>
  </conditionalFormatting>
  <conditionalFormatting sqref="E13">
    <cfRule type="expression" dxfId="896" priority="81">
      <formula>IF(E13="",FALSE,IF(OR(LEFT(E13,LEN(E13)-1)=LEFT(E12,LEN(E12)-1),LEFT(E13,LEN(E13)-1)=LEFT(E11,LEN(E11)-1)),TRUE,FALSE))</formula>
    </cfRule>
  </conditionalFormatting>
  <conditionalFormatting sqref="G15">
    <cfRule type="expression" dxfId="895" priority="80">
      <formula>IF(SUM(G14:G15)&gt;3.7,TRUE,FALSE)</formula>
    </cfRule>
  </conditionalFormatting>
  <conditionalFormatting sqref="G14">
    <cfRule type="expression" dxfId="894" priority="79">
      <formula>IF(SUM(G14:G15)&gt;3.7,TRUE,FALSE)</formula>
    </cfRule>
  </conditionalFormatting>
  <conditionalFormatting sqref="E15">
    <cfRule type="expression" dxfId="893" priority="78">
      <formula>IF(E15="",FALSE,IF(LEFT(E15,1)=LEFT(E14,1),TRUE,FALSE))</formula>
    </cfRule>
  </conditionalFormatting>
  <conditionalFormatting sqref="E16">
    <cfRule type="expression" dxfId="892" priority="77">
      <formula>IF(E16="",FALSE,IF(OR(LEFT(E16,LEN(E16)-1)=LEFT(E15,LEN(E15)-1),LEFT(E16,LEN(E16)-1)=LEFT(E14,LEN(E14)-1)),TRUE,FALSE))</formula>
    </cfRule>
  </conditionalFormatting>
  <conditionalFormatting sqref="G18">
    <cfRule type="expression" dxfId="891" priority="76">
      <formula>IF(SUM(G17:G18)&gt;3.7,TRUE,FALSE)</formula>
    </cfRule>
  </conditionalFormatting>
  <conditionalFormatting sqref="G17">
    <cfRule type="expression" dxfId="890" priority="75">
      <formula>IF(SUM(G17:G18)&gt;3.7,TRUE,FALSE)</formula>
    </cfRule>
  </conditionalFormatting>
  <conditionalFormatting sqref="E18">
    <cfRule type="expression" dxfId="889" priority="74">
      <formula>IF(E18="",FALSE,IF(LEFT(E18,1)=LEFT(E17,1),TRUE,FALSE))</formula>
    </cfRule>
  </conditionalFormatting>
  <conditionalFormatting sqref="E19">
    <cfRule type="expression" dxfId="888" priority="73">
      <formula>IF(E19="",FALSE,IF(OR(LEFT(E19,LEN(E19)-1)=LEFT(E18,LEN(E18)-1),LEFT(E19,LEN(E19)-1)=LEFT(E17,LEN(E17)-1)),TRUE,FALSE))</formula>
    </cfRule>
  </conditionalFormatting>
  <conditionalFormatting sqref="G21">
    <cfRule type="expression" dxfId="887" priority="72">
      <formula>IF(SUM(G20:G21)&gt;3.7,TRUE,FALSE)</formula>
    </cfRule>
  </conditionalFormatting>
  <conditionalFormatting sqref="G20">
    <cfRule type="expression" dxfId="886" priority="71">
      <formula>IF(SUM(G20:G21)&gt;3.7,TRUE,FALSE)</formula>
    </cfRule>
  </conditionalFormatting>
  <conditionalFormatting sqref="E21">
    <cfRule type="expression" dxfId="885" priority="70">
      <formula>IF(E21="",FALSE,IF(LEFT(E21,1)=LEFT(E20,1),TRUE,FALSE))</formula>
    </cfRule>
  </conditionalFormatting>
  <conditionalFormatting sqref="E22">
    <cfRule type="expression" dxfId="884" priority="69">
      <formula>IF(E22="",FALSE,IF(OR(LEFT(E22,LEN(E22)-1)=LEFT(E21,LEN(E21)-1),LEFT(E22,LEN(E22)-1)=LEFT(E20,LEN(E20)-1)),TRUE,FALSE))</formula>
    </cfRule>
  </conditionalFormatting>
  <conditionalFormatting sqref="G24">
    <cfRule type="expression" dxfId="883" priority="68">
      <formula>IF(SUM(G23:G24)&gt;3.7,TRUE,FALSE)</formula>
    </cfRule>
  </conditionalFormatting>
  <conditionalFormatting sqref="G23">
    <cfRule type="expression" dxfId="882" priority="67">
      <formula>IF(SUM(G23:G24)&gt;3.7,TRUE,FALSE)</formula>
    </cfRule>
  </conditionalFormatting>
  <conditionalFormatting sqref="E24">
    <cfRule type="expression" dxfId="881" priority="66">
      <formula>IF(E24="",FALSE,IF(LEFT(E24,1)=LEFT(E23,1),TRUE,FALSE))</formula>
    </cfRule>
  </conditionalFormatting>
  <conditionalFormatting sqref="E25">
    <cfRule type="expression" dxfId="880" priority="65">
      <formula>IF(E25="",FALSE,IF(OR(LEFT(E25,LEN(E25)-1)=LEFT(E24,LEN(E24)-1),LEFT(E25,LEN(E25)-1)=LEFT(E23,LEN(E23)-1)),TRUE,FALSE))</formula>
    </cfRule>
  </conditionalFormatting>
  <conditionalFormatting sqref="G27">
    <cfRule type="expression" dxfId="879" priority="64">
      <formula>IF(SUM(G26:G27)&gt;3.7,TRUE,FALSE)</formula>
    </cfRule>
  </conditionalFormatting>
  <conditionalFormatting sqref="G26">
    <cfRule type="expression" dxfId="878" priority="63">
      <formula>IF(SUM(G26:G27)&gt;3.7,TRUE,FALSE)</formula>
    </cfRule>
  </conditionalFormatting>
  <conditionalFormatting sqref="E27">
    <cfRule type="expression" dxfId="877" priority="62">
      <formula>IF(E27="",FALSE,IF(LEFT(E27,1)=LEFT(E26,1),TRUE,FALSE))</formula>
    </cfRule>
  </conditionalFormatting>
  <conditionalFormatting sqref="E28">
    <cfRule type="expression" dxfId="876" priority="61">
      <formula>IF(E28="",FALSE,IF(OR(LEFT(E28,LEN(E28)-1)=LEFT(E27,LEN(E27)-1),LEFT(E28,LEN(E28)-1)=LEFT(E26,LEN(E26)-1)),TRUE,FALSE))</formula>
    </cfRule>
  </conditionalFormatting>
  <conditionalFormatting sqref="G30">
    <cfRule type="expression" dxfId="875" priority="60">
      <formula>IF(SUM(G29:G30)&gt;3.7,TRUE,FALSE)</formula>
    </cfRule>
  </conditionalFormatting>
  <conditionalFormatting sqref="G29">
    <cfRule type="expression" dxfId="874" priority="59">
      <formula>IF(SUM(G29:G30)&gt;3.7,TRUE,FALSE)</formula>
    </cfRule>
  </conditionalFormatting>
  <conditionalFormatting sqref="E30">
    <cfRule type="expression" dxfId="873" priority="58">
      <formula>IF(E30="",FALSE,IF(LEFT(E30,1)=LEFT(E29,1),TRUE,FALSE))</formula>
    </cfRule>
  </conditionalFormatting>
  <conditionalFormatting sqref="E31">
    <cfRule type="expression" dxfId="872" priority="57">
      <formula>IF(E31="",FALSE,IF(OR(LEFT(E31,LEN(E31)-1)=LEFT(E30,LEN(E30)-1),LEFT(E31,LEN(E31)-1)=LEFT(E29,LEN(E29)-1)),TRUE,FALSE))</formula>
    </cfRule>
  </conditionalFormatting>
  <conditionalFormatting sqref="G33">
    <cfRule type="expression" dxfId="871" priority="56">
      <formula>IF(SUM(G32:G33)&gt;3.7,TRUE,FALSE)</formula>
    </cfRule>
  </conditionalFormatting>
  <conditionalFormatting sqref="G32">
    <cfRule type="expression" dxfId="870" priority="55">
      <formula>IF(SUM(G32:G33)&gt;3.7,TRUE,FALSE)</formula>
    </cfRule>
  </conditionalFormatting>
  <conditionalFormatting sqref="E33">
    <cfRule type="expression" dxfId="869" priority="54">
      <formula>IF(E33="",FALSE,IF(LEFT(E33,1)=LEFT(E32,1),TRUE,FALSE))</formula>
    </cfRule>
  </conditionalFormatting>
  <conditionalFormatting sqref="E34">
    <cfRule type="expression" dxfId="868" priority="53">
      <formula>IF(E34="",FALSE,IF(OR(LEFT(E34,LEN(E34)-1)=LEFT(E33,LEN(E33)-1),LEFT(E34,LEN(E34)-1)=LEFT(E32,LEN(E32)-1)),TRUE,FALSE))</formula>
    </cfRule>
  </conditionalFormatting>
  <conditionalFormatting sqref="G36">
    <cfRule type="expression" dxfId="867" priority="52">
      <formula>IF(SUM(G35:G36)&gt;3.7,TRUE,FALSE)</formula>
    </cfRule>
  </conditionalFormatting>
  <conditionalFormatting sqref="G35">
    <cfRule type="expression" dxfId="866" priority="51">
      <formula>IF(SUM(G35:G36)&gt;3.7,TRUE,FALSE)</formula>
    </cfRule>
  </conditionalFormatting>
  <conditionalFormatting sqref="E36">
    <cfRule type="expression" dxfId="865" priority="50">
      <formula>IF(E36="",FALSE,IF(LEFT(E36,1)=LEFT(E35,1),TRUE,FALSE))</formula>
    </cfRule>
  </conditionalFormatting>
  <conditionalFormatting sqref="E37">
    <cfRule type="expression" dxfId="864" priority="49">
      <formula>IF(E37="",FALSE,IF(OR(LEFT(E37,LEN(E37)-1)=LEFT(E36,LEN(E36)-1),LEFT(E37,LEN(E37)-1)=LEFT(E35,LEN(E35)-1)),TRUE,FALSE))</formula>
    </cfRule>
  </conditionalFormatting>
  <conditionalFormatting sqref="G39">
    <cfRule type="expression" dxfId="863" priority="48">
      <formula>IF(SUM(G38:G39)&gt;3.7,TRUE,FALSE)</formula>
    </cfRule>
  </conditionalFormatting>
  <conditionalFormatting sqref="G38">
    <cfRule type="expression" dxfId="862" priority="47">
      <formula>IF(SUM(G38:G39)&gt;3.7,TRUE,FALSE)</formula>
    </cfRule>
  </conditionalFormatting>
  <conditionalFormatting sqref="E39">
    <cfRule type="expression" dxfId="861" priority="46">
      <formula>IF(E39="",FALSE,IF(LEFT(E39,1)=LEFT(E38,1),TRUE,FALSE))</formula>
    </cfRule>
  </conditionalFormatting>
  <conditionalFormatting sqref="E40">
    <cfRule type="expression" dxfId="860" priority="45">
      <formula>IF(E40="",FALSE,IF(OR(LEFT(E40,LEN(E40)-1)=LEFT(E39,LEN(E39)-1),LEFT(E40,LEN(E40)-1)=LEFT(E38,LEN(E38)-1)),TRUE,FALSE))</formula>
    </cfRule>
  </conditionalFormatting>
  <conditionalFormatting sqref="G42">
    <cfRule type="expression" dxfId="859" priority="44">
      <formula>IF(SUM(G41:G42)&gt;3.7,TRUE,FALSE)</formula>
    </cfRule>
  </conditionalFormatting>
  <conditionalFormatting sqref="G41">
    <cfRule type="expression" dxfId="858" priority="43">
      <formula>IF(SUM(G41:G42)&gt;3.7,TRUE,FALSE)</formula>
    </cfRule>
  </conditionalFormatting>
  <conditionalFormatting sqref="E42">
    <cfRule type="expression" dxfId="857" priority="42">
      <formula>IF(E42="",FALSE,IF(LEFT(E42,1)=LEFT(E41,1),TRUE,FALSE))</formula>
    </cfRule>
  </conditionalFormatting>
  <conditionalFormatting sqref="E43">
    <cfRule type="expression" dxfId="856" priority="41">
      <formula>IF(E43="",FALSE,IF(OR(LEFT(E43,LEN(E43)-1)=LEFT(E42,LEN(E42)-1),LEFT(E43,LEN(E43)-1)=LEFT(E41,LEN(E41)-1)),TRUE,FALSE))</formula>
    </cfRule>
  </conditionalFormatting>
  <conditionalFormatting sqref="G45">
    <cfRule type="expression" dxfId="855" priority="40">
      <formula>IF(SUM(G44:G45)&gt;3.7,TRUE,FALSE)</formula>
    </cfRule>
  </conditionalFormatting>
  <conditionalFormatting sqref="G44">
    <cfRule type="expression" dxfId="854" priority="39">
      <formula>IF(SUM(G44:G45)&gt;3.7,TRUE,FALSE)</formula>
    </cfRule>
  </conditionalFormatting>
  <conditionalFormatting sqref="E45">
    <cfRule type="expression" dxfId="853" priority="38">
      <formula>IF(E45="",FALSE,IF(LEFT(E45,1)=LEFT(E44,1),TRUE,FALSE))</formula>
    </cfRule>
  </conditionalFormatting>
  <conditionalFormatting sqref="E46">
    <cfRule type="expression" dxfId="852" priority="37">
      <formula>IF(E46="",FALSE,IF(OR(LEFT(E46,LEN(E46)-1)=LEFT(E45,LEN(E45)-1),LEFT(E46,LEN(E46)-1)=LEFT(E44,LEN(E44)-1)),TRUE,FALSE))</formula>
    </cfRule>
  </conditionalFormatting>
  <conditionalFormatting sqref="G48">
    <cfRule type="expression" dxfId="851" priority="36">
      <formula>IF(SUM(G47:G48)&gt;3.7,TRUE,FALSE)</formula>
    </cfRule>
  </conditionalFormatting>
  <conditionalFormatting sqref="G47">
    <cfRule type="expression" dxfId="850" priority="35">
      <formula>IF(SUM(G47:G48)&gt;3.7,TRUE,FALSE)</formula>
    </cfRule>
  </conditionalFormatting>
  <conditionalFormatting sqref="E48">
    <cfRule type="expression" dxfId="849" priority="34">
      <formula>IF(E48="",FALSE,IF(LEFT(E48,1)=LEFT(E47,1),TRUE,FALSE))</formula>
    </cfRule>
  </conditionalFormatting>
  <conditionalFormatting sqref="E49">
    <cfRule type="expression" dxfId="848" priority="33">
      <formula>IF(E49="",FALSE,IF(OR(LEFT(E49,LEN(E49)-1)=LEFT(E48,LEN(E48)-1),LEFT(E49,LEN(E49)-1)=LEFT(E47,LEN(E47)-1)),TRUE,FALSE))</formula>
    </cfRule>
  </conditionalFormatting>
  <conditionalFormatting sqref="G51">
    <cfRule type="expression" dxfId="847" priority="32">
      <formula>IF(SUM(G50:G51)&gt;3.7,TRUE,FALSE)</formula>
    </cfRule>
  </conditionalFormatting>
  <conditionalFormatting sqref="G50">
    <cfRule type="expression" dxfId="846" priority="31">
      <formula>IF(SUM(G50:G51)&gt;3.7,TRUE,FALSE)</formula>
    </cfRule>
  </conditionalFormatting>
  <conditionalFormatting sqref="E51">
    <cfRule type="expression" dxfId="845" priority="30">
      <formula>IF(E51="",FALSE,IF(LEFT(E51,1)=LEFT(E50,1),TRUE,FALSE))</formula>
    </cfRule>
  </conditionalFormatting>
  <conditionalFormatting sqref="E52">
    <cfRule type="expression" dxfId="844" priority="29">
      <formula>IF(E52="",FALSE,IF(OR(LEFT(E52,LEN(E52)-1)=LEFT(E51,LEN(E51)-1),LEFT(E52,LEN(E52)-1)=LEFT(E50,LEN(E50)-1)),TRUE,FALSE))</formula>
    </cfRule>
  </conditionalFormatting>
  <conditionalFormatting sqref="G54">
    <cfRule type="expression" dxfId="843" priority="28">
      <formula>IF(SUM(G53:G54)&gt;3.7,TRUE,FALSE)</formula>
    </cfRule>
  </conditionalFormatting>
  <conditionalFormatting sqref="G53">
    <cfRule type="expression" dxfId="842" priority="27">
      <formula>IF(SUM(G53:G54)&gt;3.7,TRUE,FALSE)</formula>
    </cfRule>
  </conditionalFormatting>
  <conditionalFormatting sqref="E54">
    <cfRule type="expression" dxfId="841" priority="26">
      <formula>IF(E54="",FALSE,IF(LEFT(E54,1)=LEFT(E53,1),TRUE,FALSE))</formula>
    </cfRule>
  </conditionalFormatting>
  <conditionalFormatting sqref="E55">
    <cfRule type="expression" dxfId="840" priority="25">
      <formula>IF(E55="",FALSE,IF(OR(LEFT(E55,LEN(E55)-1)=LEFT(E54,LEN(E54)-1),LEFT(E55,LEN(E55)-1)=LEFT(E53,LEN(E53)-1)),TRUE,FALSE))</formula>
    </cfRule>
  </conditionalFormatting>
  <conditionalFormatting sqref="G57">
    <cfRule type="expression" dxfId="839" priority="24">
      <formula>IF(SUM(G56:G57)&gt;3.7,TRUE,FALSE)</formula>
    </cfRule>
  </conditionalFormatting>
  <conditionalFormatting sqref="G56">
    <cfRule type="expression" dxfId="838" priority="23">
      <formula>IF(SUM(G56:G57)&gt;3.7,TRUE,FALSE)</formula>
    </cfRule>
  </conditionalFormatting>
  <conditionalFormatting sqref="E57">
    <cfRule type="expression" dxfId="837" priority="22">
      <formula>IF(E57="",FALSE,IF(LEFT(E57,1)=LEFT(E56,1),TRUE,FALSE))</formula>
    </cfRule>
  </conditionalFormatting>
  <conditionalFormatting sqref="E58">
    <cfRule type="expression" dxfId="836" priority="21">
      <formula>IF(E58="",FALSE,IF(OR(LEFT(E58,LEN(E58)-1)=LEFT(E57,LEN(E57)-1),LEFT(E58,LEN(E58)-1)=LEFT(E56,LEN(E56)-1)),TRUE,FALSE))</formula>
    </cfRule>
  </conditionalFormatting>
  <conditionalFormatting sqref="G60">
    <cfRule type="expression" dxfId="835" priority="20">
      <formula>IF(SUM(G59:G60)&gt;3.7,TRUE,FALSE)</formula>
    </cfRule>
  </conditionalFormatting>
  <conditionalFormatting sqref="G59">
    <cfRule type="expression" dxfId="834" priority="19">
      <formula>IF(SUM(G59:G60)&gt;3.7,TRUE,FALSE)</formula>
    </cfRule>
  </conditionalFormatting>
  <conditionalFormatting sqref="E60">
    <cfRule type="expression" dxfId="833" priority="18">
      <formula>IF(E60="",FALSE,IF(LEFT(E60,1)=LEFT(E59,1),TRUE,FALSE))</formula>
    </cfRule>
  </conditionalFormatting>
  <conditionalFormatting sqref="E61">
    <cfRule type="expression" dxfId="832" priority="17">
      <formula>IF(E61="",FALSE,IF(OR(LEFT(E61,LEN(E61)-1)=LEFT(E60,LEN(E60)-1),LEFT(E61,LEN(E61)-1)=LEFT(E59,LEN(E59)-1)),TRUE,FALSE))</formula>
    </cfRule>
  </conditionalFormatting>
  <conditionalFormatting sqref="G63">
    <cfRule type="expression" dxfId="831" priority="16">
      <formula>IF(SUM(G62:G63)&gt;3.7,TRUE,FALSE)</formula>
    </cfRule>
  </conditionalFormatting>
  <conditionalFormatting sqref="G62">
    <cfRule type="expression" dxfId="830" priority="15">
      <formula>IF(SUM(G62:G63)&gt;3.7,TRUE,FALSE)</formula>
    </cfRule>
  </conditionalFormatting>
  <conditionalFormatting sqref="E63">
    <cfRule type="expression" dxfId="829" priority="14">
      <formula>IF(E63="",FALSE,IF(LEFT(E63,1)=LEFT(E62,1),TRUE,FALSE))</formula>
    </cfRule>
  </conditionalFormatting>
  <conditionalFormatting sqref="E64">
    <cfRule type="expression" dxfId="828" priority="13">
      <formula>IF(E64="",FALSE,IF(OR(LEFT(E64,LEN(E64)-1)=LEFT(E63,LEN(E63)-1),LEFT(E64,LEN(E64)-1)=LEFT(E62,LEN(E62)-1)),TRUE,FALSE))</formula>
    </cfRule>
  </conditionalFormatting>
  <conditionalFormatting sqref="G66">
    <cfRule type="expression" dxfId="827" priority="12">
      <formula>IF(SUM(G65:G66)&gt;3.7,TRUE,FALSE)</formula>
    </cfRule>
  </conditionalFormatting>
  <conditionalFormatting sqref="G65">
    <cfRule type="expression" dxfId="826" priority="11">
      <formula>IF(SUM(G65:G66)&gt;3.7,TRUE,FALSE)</formula>
    </cfRule>
  </conditionalFormatting>
  <conditionalFormatting sqref="E66">
    <cfRule type="expression" dxfId="825" priority="10">
      <formula>IF(E66="",FALSE,IF(LEFT(E66,1)=LEFT(E65,1),TRUE,FALSE))</formula>
    </cfRule>
  </conditionalFormatting>
  <conditionalFormatting sqref="E67">
    <cfRule type="expression" dxfId="824" priority="9">
      <formula>IF(E67="",FALSE,IF(OR(LEFT(E67,LEN(E67)-1)=LEFT(E66,LEN(E66)-1),LEFT(E67,LEN(E67)-1)=LEFT(E65,LEN(E65)-1)),TRUE,FALSE))</formula>
    </cfRule>
  </conditionalFormatting>
  <conditionalFormatting sqref="G69">
    <cfRule type="expression" dxfId="823" priority="8">
      <formula>IF(SUM(G68:G69)&gt;3.7,TRUE,FALSE)</formula>
    </cfRule>
  </conditionalFormatting>
  <conditionalFormatting sqref="G68">
    <cfRule type="expression" dxfId="822" priority="7">
      <formula>IF(SUM(G68:G69)&gt;3.7,TRUE,FALSE)</formula>
    </cfRule>
  </conditionalFormatting>
  <conditionalFormatting sqref="E69">
    <cfRule type="expression" dxfId="821" priority="6">
      <formula>IF(E69="",FALSE,IF(LEFT(E69,1)=LEFT(E68,1),TRUE,FALSE))</formula>
    </cfRule>
  </conditionalFormatting>
  <conditionalFormatting sqref="E70">
    <cfRule type="expression" dxfId="820" priority="5">
      <formula>IF(E70="",FALSE,IF(OR(LEFT(E70,LEN(E70)-1)=LEFT(E69,LEN(E69)-1),LEFT(E70,LEN(E70)-1)=LEFT(E68,LEN(E68)-1)),TRUE,FALSE))</formula>
    </cfRule>
  </conditionalFormatting>
  <conditionalFormatting sqref="G72">
    <cfRule type="expression" dxfId="819" priority="4">
      <formula>IF(SUM(G71:G72)&gt;3.7,TRUE,FALSE)</formula>
    </cfRule>
  </conditionalFormatting>
  <conditionalFormatting sqref="G71">
    <cfRule type="expression" dxfId="818" priority="3">
      <formula>IF(SUM(G71:G72)&gt;3.7,TRUE,FALSE)</formula>
    </cfRule>
  </conditionalFormatting>
  <conditionalFormatting sqref="E72">
    <cfRule type="expression" dxfId="817" priority="2">
      <formula>IF(E72="",FALSE,IF(LEFT(E72,1)=LEFT(E71,1),TRUE,FALSE))</formula>
    </cfRule>
  </conditionalFormatting>
  <conditionalFormatting sqref="E73">
    <cfRule type="expression" dxfId="816" priority="1">
      <formula>IF(E73="",FALSE,IF(OR(LEFT(E73,LEN(E73)-1)=LEFT(E72,LEN(E72)-1),LEFT(E73,LEN(E73)-1)=LEFT(E71,LEN(E71)-1)),TRUE,FALSE))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61C01-5722-48B5-B6CF-04F8CA13835C}">
  <dimension ref="A1:T123"/>
  <sheetViews>
    <sheetView workbookViewId="0">
      <pane ySplit="1" topLeftCell="A2" activePane="bottomLeft" state="frozen"/>
      <selection pane="bottomLeft" activeCell="B2" sqref="B2:B5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O5+0.000001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7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O9+0.000002</f>
        <v>1.9999999999999999E-6</v>
      </c>
      <c r="S3" s="13">
        <f>B6</f>
        <v>0</v>
      </c>
      <c r="T3" s="13">
        <f>C6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ref="N4" si="1">IF(G4="","",IF(COUNT(H4:L4)=3,IF(M4&lt;&gt;"",(SUM(H4:J4)-6)*G4,SUM(H4:J4)*G4),IF(M4&lt;&gt;"",(SUM(H4:L4)-MAX(H4:L4)-MIN(H4:L4)-6)*G4,(SUM(H4:L4)-MAX(H4:L4)-MIN(H4:L4))*G4)))</f>
        <v/>
      </c>
      <c r="O4" s="12" t="str">
        <f>IF(N4="","",N4+O3)</f>
        <v/>
      </c>
      <c r="R4" s="13">
        <f>O13+0.000003</f>
        <v>3.0000000000000001E-6</v>
      </c>
      <c r="S4" s="13">
        <f>B10</f>
        <v>0</v>
      </c>
      <c r="T4" s="13">
        <f>C10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si="0"/>
        <v/>
      </c>
      <c r="O5" s="15">
        <f>IF(N5="",0,N5+O4)</f>
        <v>0</v>
      </c>
      <c r="R5" s="13">
        <f>O17+0.000004</f>
        <v>3.9999999999999998E-6</v>
      </c>
      <c r="S5" s="13">
        <f>B14</f>
        <v>0</v>
      </c>
      <c r="T5" s="13">
        <f>C14</f>
        <v>0</v>
      </c>
    </row>
    <row r="6" spans="1:20" x14ac:dyDescent="0.25">
      <c r="A6" s="72">
        <v>2</v>
      </c>
      <c r="B6" s="69"/>
      <c r="C6" s="70"/>
      <c r="D6" s="30">
        <v>1</v>
      </c>
      <c r="E6" s="31"/>
      <c r="F6" s="32" t="str">
        <f>IF($E6="","",IF(ISNA(VLOOKUP($E6,DD!$A$2:$C$150,2,0)),"NO SUCH DIVE",VLOOKUP($E6,DD!$A$2:$C$150,2,0)))</f>
        <v/>
      </c>
      <c r="G6" s="30" t="str">
        <f>IF($E6="","",IF(ISNA(VLOOKUP($E6,DD!$A$2:$C$150,3,0)),"",VLOOKUP($E6,DD!$A$2:$C$150,3,0)))</f>
        <v/>
      </c>
      <c r="H6" s="33"/>
      <c r="I6" s="33"/>
      <c r="J6" s="33"/>
      <c r="K6" s="33"/>
      <c r="L6" s="33"/>
      <c r="M6" s="31"/>
      <c r="N6" s="32" t="str">
        <f t="shared" si="0"/>
        <v/>
      </c>
      <c r="O6" s="32" t="str">
        <f>IF(N6="","",N6)</f>
        <v/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72"/>
      <c r="B7" s="69"/>
      <c r="C7" s="70"/>
      <c r="D7" s="30">
        <v>2</v>
      </c>
      <c r="E7" s="31"/>
      <c r="F7" s="32" t="str">
        <f>IF($E7="","",IF(ISNA(VLOOKUP($E7,DD!$A$2:$C$150,2,0)),"NO SUCH DIVE",VLOOKUP($E7,DD!$A$2:$C$150,2,0)))</f>
        <v/>
      </c>
      <c r="G7" s="30" t="str">
        <f>IF($E7="","",IF(ISNA(VLOOKUP($E7,DD!$A$2:$C$150,3,0)),"",VLOOKUP($E7,DD!$A$2:$C$150,3,0)))</f>
        <v/>
      </c>
      <c r="H7" s="33"/>
      <c r="I7" s="33"/>
      <c r="J7" s="33"/>
      <c r="K7" s="33"/>
      <c r="L7" s="33"/>
      <c r="M7" s="31"/>
      <c r="N7" s="32" t="str">
        <f t="shared" si="0"/>
        <v/>
      </c>
      <c r="O7" s="32" t="str">
        <f>IF(N7="","",N7+O6)</f>
        <v/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72"/>
      <c r="B8" s="69"/>
      <c r="C8" s="70"/>
      <c r="D8" s="30">
        <v>3</v>
      </c>
      <c r="E8" s="31"/>
      <c r="F8" s="32" t="str">
        <f>IF($E8="","",IF(ISNA(VLOOKUP($E8,DD!$A$2:$C$150,2,0)),"NO SUCH DIVE",VLOOKUP($E8,DD!$A$2:$C$150,2,0)))</f>
        <v/>
      </c>
      <c r="G8" s="30" t="str">
        <f>IF($E8="","",IF(ISNA(VLOOKUP($E8,DD!$A$2:$C$150,3,0)),"",VLOOKUP($E8,DD!$A$2:$C$150,3,0)))</f>
        <v/>
      </c>
      <c r="H8" s="33"/>
      <c r="I8" s="33"/>
      <c r="J8" s="33"/>
      <c r="K8" s="33"/>
      <c r="L8" s="33"/>
      <c r="M8" s="31"/>
      <c r="N8" s="32" t="str">
        <f t="shared" ref="N8" si="2">IF(G8="","",IF(COUNT(H8:L8)=3,IF(M8&lt;&gt;"",(SUM(H8:J8)-6)*G8,SUM(H8:J8)*G8),IF(M8&lt;&gt;"",(SUM(H8:L8)-MAX(H8:L8)-MIN(H8:L8)-6)*G8,(SUM(H8:L8)-MAX(H8:L8)-MIN(H8:L8))*G8)))</f>
        <v/>
      </c>
      <c r="O8" s="32" t="str">
        <f>IF(N8="","",N8+O7)</f>
        <v/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72"/>
      <c r="B9" s="69"/>
      <c r="C9" s="70"/>
      <c r="D9" s="30">
        <v>4</v>
      </c>
      <c r="E9" s="31"/>
      <c r="F9" s="32" t="str">
        <f>IF($E9="","",IF(ISNA(VLOOKUP($E9,DD!$A$2:$C$150,2,0)),"NO SUCH DIVE",VLOOKUP($E9,DD!$A$2:$C$150,2,0)))</f>
        <v/>
      </c>
      <c r="G9" s="30" t="str">
        <f>IF($E9="","",IF(ISNA(VLOOKUP($E9,DD!$A$2:$C$150,3,0)),"",VLOOKUP($E9,DD!$A$2:$C$150,3,0)))</f>
        <v/>
      </c>
      <c r="H9" s="33"/>
      <c r="I9" s="33"/>
      <c r="J9" s="33"/>
      <c r="K9" s="33"/>
      <c r="L9" s="33"/>
      <c r="M9" s="31"/>
      <c r="N9" s="32" t="str">
        <f t="shared" si="0"/>
        <v/>
      </c>
      <c r="O9" s="34">
        <f>IF(N9="",0,N9+O8)</f>
        <v>0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71">
        <v>3</v>
      </c>
      <c r="B10" s="67"/>
      <c r="C10" s="68"/>
      <c r="D10" s="14">
        <v>1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2" t="str">
        <f>IF(N10="","",N10)</f>
        <v/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71"/>
      <c r="B11" s="67"/>
      <c r="C11" s="68"/>
      <c r="D11" s="14">
        <v>2</v>
      </c>
      <c r="E11" s="8"/>
      <c r="F11" s="12" t="str">
        <f>IF($E11="","",IF(ISNA(VLOOKUP($E11,DD!$A$2:$C$150,2,0)),"NO SUCH DIVE",VLOOKUP($E11,DD!$A$2:$C$150,2,0)))</f>
        <v/>
      </c>
      <c r="G11" s="14" t="str">
        <f>IF($E11="","",IF(ISNA(VLOOKUP($E11,DD!$A$2:$C$150,3,0)),"",VLOOKUP($E11,DD!$A$2:$C$150,3,0)))</f>
        <v/>
      </c>
      <c r="H11" s="11"/>
      <c r="I11" s="11"/>
      <c r="J11" s="11"/>
      <c r="K11" s="11"/>
      <c r="L11" s="11"/>
      <c r="M11" s="8"/>
      <c r="N11" s="12" t="str">
        <f t="shared" si="0"/>
        <v/>
      </c>
      <c r="O11" s="12" t="str">
        <f>IF(N11="","",N11+O10)</f>
        <v/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71"/>
      <c r="B12" s="67"/>
      <c r="C12" s="68"/>
      <c r="D12" s="14">
        <v>3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ref="N12" si="3">IF(G12="","",IF(COUNT(H12:L12)=3,IF(M12&lt;&gt;"",(SUM(H12:J12)-6)*G12,SUM(H12:J12)*G12),IF(M12&lt;&gt;"",(SUM(H12:L12)-MAX(H12:L12)-MIN(H12:L12)-6)*G12,(SUM(H12:L12)-MAX(H12:L12)-MIN(H12:L12))*G12)))</f>
        <v/>
      </c>
      <c r="O12" s="12" t="str">
        <f>IF(N12="","",N12+O11)</f>
        <v/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71"/>
      <c r="B13" s="67"/>
      <c r="C13" s="68"/>
      <c r="D13" s="14">
        <v>4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5">
        <f>IF(N13="",0,N13+O12)</f>
        <v>0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72">
        <v>4</v>
      </c>
      <c r="B14" s="69"/>
      <c r="C14" s="70"/>
      <c r="D14" s="30">
        <v>1</v>
      </c>
      <c r="E14" s="31"/>
      <c r="F14" s="32" t="str">
        <f>IF($E14="","",IF(ISNA(VLOOKUP($E14,DD!$A$2:$C$150,2,0)),"NO SUCH DIVE",VLOOKUP($E14,DD!$A$2:$C$150,2,0)))</f>
        <v/>
      </c>
      <c r="G14" s="30" t="str">
        <f>IF($E14="","",IF(ISNA(VLOOKUP($E14,DD!$A$2:$C$150,3,0)),"",VLOOKUP($E14,DD!$A$2:$C$150,3,0)))</f>
        <v/>
      </c>
      <c r="H14" s="33"/>
      <c r="I14" s="33"/>
      <c r="J14" s="33"/>
      <c r="K14" s="33"/>
      <c r="L14" s="33"/>
      <c r="M14" s="31"/>
      <c r="N14" s="32" t="str">
        <f t="shared" si="0"/>
        <v/>
      </c>
      <c r="O14" s="32" t="str">
        <f>IF(N14="","",N14)</f>
        <v/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72"/>
      <c r="B15" s="69"/>
      <c r="C15" s="70"/>
      <c r="D15" s="30">
        <v>2</v>
      </c>
      <c r="E15" s="31"/>
      <c r="F15" s="32" t="str">
        <f>IF($E15="","",IF(ISNA(VLOOKUP($E15,DD!$A$2:$C$150,2,0)),"NO SUCH DIVE",VLOOKUP($E15,DD!$A$2:$C$150,2,0)))</f>
        <v/>
      </c>
      <c r="G15" s="30" t="str">
        <f>IF($E15="","",IF(ISNA(VLOOKUP($E15,DD!$A$2:$C$150,3,0)),"",VLOOKUP($E15,DD!$A$2:$C$150,3,0)))</f>
        <v/>
      </c>
      <c r="H15" s="33"/>
      <c r="I15" s="33"/>
      <c r="J15" s="33"/>
      <c r="K15" s="33"/>
      <c r="L15" s="33"/>
      <c r="M15" s="31"/>
      <c r="N15" s="32" t="str">
        <f t="shared" si="0"/>
        <v/>
      </c>
      <c r="O15" s="32" t="str">
        <f>IF(N15="","",N15+O14)</f>
        <v/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72"/>
      <c r="B16" s="69"/>
      <c r="C16" s="70"/>
      <c r="D16" s="30">
        <v>3</v>
      </c>
      <c r="E16" s="31"/>
      <c r="F16" s="32" t="str">
        <f>IF($E16="","",IF(ISNA(VLOOKUP($E16,DD!$A$2:$C$150,2,0)),"NO SUCH DIVE",VLOOKUP($E16,DD!$A$2:$C$150,2,0)))</f>
        <v/>
      </c>
      <c r="G16" s="30" t="str">
        <f>IF($E16="","",IF(ISNA(VLOOKUP($E16,DD!$A$2:$C$150,3,0)),"",VLOOKUP($E16,DD!$A$2:$C$150,3,0)))</f>
        <v/>
      </c>
      <c r="H16" s="33"/>
      <c r="I16" s="33"/>
      <c r="J16" s="33"/>
      <c r="K16" s="33"/>
      <c r="L16" s="33"/>
      <c r="M16" s="31"/>
      <c r="N16" s="32" t="str">
        <f t="shared" ref="N16" si="4">IF(G16="","",IF(COUNT(H16:L16)=3,IF(M16&lt;&gt;"",(SUM(H16:J16)-6)*G16,SUM(H16:J16)*G16),IF(M16&lt;&gt;"",(SUM(H16:L16)-MAX(H16:L16)-MIN(H16:L16)-6)*G16,(SUM(H16:L16)-MAX(H16:L16)-MIN(H16:L16))*G16)))</f>
        <v/>
      </c>
      <c r="O16" s="32" t="str">
        <f>IF(N16="","",N16+O15)</f>
        <v/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72"/>
      <c r="B17" s="69"/>
      <c r="C17" s="70"/>
      <c r="D17" s="30">
        <v>4</v>
      </c>
      <c r="E17" s="31"/>
      <c r="F17" s="32" t="str">
        <f>IF($E17="","",IF(ISNA(VLOOKUP($E17,DD!$A$2:$C$150,2,0)),"NO SUCH DIVE",VLOOKUP($E17,DD!$A$2:$C$150,2,0)))</f>
        <v/>
      </c>
      <c r="G17" s="30" t="str">
        <f>IF($E17="","",IF(ISNA(VLOOKUP($E17,DD!$A$2:$C$150,3,0)),"",VLOOKUP($E17,DD!$A$2:$C$150,3,0)))</f>
        <v/>
      </c>
      <c r="H17" s="33"/>
      <c r="I17" s="33"/>
      <c r="J17" s="33"/>
      <c r="K17" s="33"/>
      <c r="L17" s="33"/>
      <c r="M17" s="31"/>
      <c r="N17" s="32" t="str">
        <f t="shared" si="0"/>
        <v/>
      </c>
      <c r="O17" s="34">
        <f>IF(N17="",0,N17+O16)</f>
        <v>0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71">
        <v>5</v>
      </c>
      <c r="B18" s="67"/>
      <c r="C18" s="68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5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6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71"/>
      <c r="B19" s="67"/>
      <c r="C19" s="68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5"/>
        <v/>
      </c>
      <c r="O19" s="12" t="str">
        <f t="shared" ref="O19" si="7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71"/>
      <c r="B20" s="67"/>
      <c r="C20" s="68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8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71"/>
      <c r="B21" s="67"/>
      <c r="C21" s="68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5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72">
        <v>6</v>
      </c>
      <c r="B22" s="69"/>
      <c r="C22" s="70"/>
      <c r="D22" s="30">
        <v>1</v>
      </c>
      <c r="E22" s="31"/>
      <c r="F22" s="32" t="str">
        <f>IF($E22="","",IF(ISNA(VLOOKUP($E22,DD!$A$2:$C$150,2,0)),"NO SUCH DIVE",VLOOKUP($E22,DD!$A$2:$C$150,2,0)))</f>
        <v/>
      </c>
      <c r="G22" s="30" t="str">
        <f>IF($E22="","",IF(ISNA(VLOOKUP($E22,DD!$A$2:$C$150,3,0)),"",VLOOKUP($E22,DD!$A$2:$C$150,3,0)))</f>
        <v/>
      </c>
      <c r="H22" s="33"/>
      <c r="I22" s="33"/>
      <c r="J22" s="33"/>
      <c r="K22" s="33"/>
      <c r="L22" s="33"/>
      <c r="M22" s="31"/>
      <c r="N22" s="32" t="str">
        <f t="shared" si="5"/>
        <v/>
      </c>
      <c r="O22" s="32" t="str">
        <f t="shared" ref="O22" si="9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72"/>
      <c r="B23" s="69"/>
      <c r="C23" s="70"/>
      <c r="D23" s="30">
        <v>2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5"/>
        <v/>
      </c>
      <c r="O23" s="32" t="str">
        <f t="shared" ref="O23" si="10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72"/>
      <c r="B24" s="69"/>
      <c r="C24" s="70"/>
      <c r="D24" s="30">
        <v>3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ref="N24" si="11">IF(G24="","",IF(COUNT(H24:L24)=3,IF(M24&lt;&gt;"",(SUM(H24:J24)-6)*G24,SUM(H24:J24)*G24),IF(M24&lt;&gt;"",(SUM(H24:L24)-MAX(H24:L24)-MIN(H24:L24)-6)*G24,(SUM(H24:L24)-MAX(H24:L24)-MIN(H24:L24))*G24)))</f>
        <v/>
      </c>
      <c r="O24" s="32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72"/>
      <c r="B25" s="69"/>
      <c r="C25" s="70"/>
      <c r="D25" s="30">
        <v>4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5"/>
        <v/>
      </c>
      <c r="O25" s="34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71">
        <v>7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5"/>
        <v/>
      </c>
      <c r="O26" s="12" t="str">
        <f t="shared" ref="O26" si="12">IF(N26="","",N26)</f>
        <v/>
      </c>
      <c r="R26" s="13">
        <v>0</v>
      </c>
    </row>
    <row r="27" spans="1:20" x14ac:dyDescent="0.25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5"/>
        <v/>
      </c>
      <c r="O27" s="12" t="str">
        <f t="shared" ref="O27" si="13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4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71"/>
      <c r="B29" s="67"/>
      <c r="C29" s="68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5"/>
        <v/>
      </c>
      <c r="O29" s="15">
        <f>IF(N29="",0,N29+O28)</f>
        <v>0</v>
      </c>
    </row>
    <row r="30" spans="1:20" x14ac:dyDescent="0.25">
      <c r="A30" s="72">
        <v>8</v>
      </c>
      <c r="B30" s="69"/>
      <c r="C30" s="70"/>
      <c r="D30" s="30">
        <v>1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5"/>
        <v/>
      </c>
      <c r="O30" s="32" t="str">
        <f t="shared" ref="O30" si="15">IF(N30="","",N30)</f>
        <v/>
      </c>
    </row>
    <row r="31" spans="1:20" x14ac:dyDescent="0.25">
      <c r="A31" s="72"/>
      <c r="B31" s="69"/>
      <c r="C31" s="70"/>
      <c r="D31" s="30">
        <v>2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5"/>
        <v/>
      </c>
      <c r="O31" s="32" t="str">
        <f t="shared" ref="O31" si="16">IF(N31="","",N31+O30)</f>
        <v/>
      </c>
    </row>
    <row r="32" spans="1:20" ht="15.75" thickBot="1" x14ac:dyDescent="0.3">
      <c r="A32" s="72"/>
      <c r="B32" s="69"/>
      <c r="C32" s="70"/>
      <c r="D32" s="30">
        <v>3</v>
      </c>
      <c r="E32" s="31"/>
      <c r="F32" s="32" t="str">
        <f>IF($E32="","",IF(ISNA(VLOOKUP($E32,DD!$A$2:$C$150,2,0)),"NO SUCH DIVE",VLOOKUP($E32,DD!$A$2:$C$150,2,0)))</f>
        <v/>
      </c>
      <c r="G32" s="30" t="str">
        <f>IF($E32="","",IF(ISNA(VLOOKUP($E32,DD!$A$2:$C$150,3,0)),"",VLOOKUP($E32,DD!$A$2:$C$150,3,0)))</f>
        <v/>
      </c>
      <c r="H32" s="33"/>
      <c r="I32" s="33"/>
      <c r="J32" s="33"/>
      <c r="K32" s="33"/>
      <c r="L32" s="33"/>
      <c r="M32" s="31"/>
      <c r="N32" s="32" t="str">
        <f t="shared" ref="N32" si="17">IF(G32="","",IF(COUNT(H32:L32)=3,IF(M32&lt;&gt;"",(SUM(H32:J32)-6)*G32,SUM(H32:J32)*G32),IF(M32&lt;&gt;"",(SUM(H32:L32)-MAX(H32:L32)-MIN(H32:L32)-6)*G32,(SUM(H32:L32)-MAX(H32:L32)-MIN(H32:L32))*G32)))</f>
        <v/>
      </c>
      <c r="O32" s="32" t="str">
        <f>IF(N32="","",N32+O31)</f>
        <v/>
      </c>
    </row>
    <row r="33" spans="1:15" ht="15.75" thickBot="1" x14ac:dyDescent="0.3">
      <c r="A33" s="72"/>
      <c r="B33" s="69"/>
      <c r="C33" s="70"/>
      <c r="D33" s="30">
        <v>4</v>
      </c>
      <c r="E33" s="31"/>
      <c r="F33" s="32" t="str">
        <f>IF($E33="","",IF(ISNA(VLOOKUP($E33,DD!$A$2:$C$150,2,0)),"NO SUCH DIVE",VLOOKUP($E33,DD!$A$2:$C$150,2,0)))</f>
        <v/>
      </c>
      <c r="G33" s="30" t="str">
        <f>IF($E33="","",IF(ISNA(VLOOKUP($E33,DD!$A$2:$C$150,3,0)),"",VLOOKUP($E33,DD!$A$2:$C$150,3,0)))</f>
        <v/>
      </c>
      <c r="H33" s="33"/>
      <c r="I33" s="33"/>
      <c r="J33" s="33"/>
      <c r="K33" s="33"/>
      <c r="L33" s="33"/>
      <c r="M33" s="31"/>
      <c r="N33" s="32" t="str">
        <f t="shared" si="5"/>
        <v/>
      </c>
      <c r="O33" s="34">
        <f>IF(N33="",0,N33+O32)</f>
        <v>0</v>
      </c>
    </row>
    <row r="34" spans="1:15" x14ac:dyDescent="0.25">
      <c r="A34" s="71">
        <v>9</v>
      </c>
      <c r="B34" s="67"/>
      <c r="C34" s="68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5"/>
        <v/>
      </c>
      <c r="O34" s="12" t="str">
        <f t="shared" ref="O34:O46" si="18">IF(N34="","",N34)</f>
        <v/>
      </c>
    </row>
    <row r="35" spans="1:15" x14ac:dyDescent="0.25">
      <c r="A35" s="71"/>
      <c r="B35" s="67"/>
      <c r="C35" s="68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5"/>
        <v/>
      </c>
      <c r="O35" s="12" t="str">
        <f t="shared" ref="O35" si="19">IF(N35="","",N35+O34)</f>
        <v/>
      </c>
    </row>
    <row r="36" spans="1:15" ht="15.75" thickBot="1" x14ac:dyDescent="0.3">
      <c r="A36" s="71"/>
      <c r="B36" s="67"/>
      <c r="C36" s="68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20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71"/>
      <c r="B37" s="67"/>
      <c r="C37" s="68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5"/>
        <v/>
      </c>
      <c r="O37" s="15">
        <f>IF(N37="",0,N37+O36)</f>
        <v>0</v>
      </c>
    </row>
    <row r="38" spans="1:15" x14ac:dyDescent="0.25">
      <c r="A38" s="72">
        <v>10</v>
      </c>
      <c r="B38" s="69"/>
      <c r="C38" s="70"/>
      <c r="D38" s="30">
        <v>1</v>
      </c>
      <c r="E38" s="31"/>
      <c r="F38" s="32" t="str">
        <f>IF($E38="","",IF(ISNA(VLOOKUP($E38,DD!$A$2:$C$150,2,0)),"NO SUCH DIVE",VLOOKUP($E38,DD!$A$2:$C$150,2,0)))</f>
        <v/>
      </c>
      <c r="G38" s="30" t="str">
        <f>IF($E38="","",IF(ISNA(VLOOKUP($E38,DD!$A$2:$C$150,3,0)),"",VLOOKUP($E38,DD!$A$2:$C$150,3,0)))</f>
        <v/>
      </c>
      <c r="H38" s="33"/>
      <c r="I38" s="33"/>
      <c r="J38" s="33"/>
      <c r="K38" s="33"/>
      <c r="L38" s="33"/>
      <c r="M38" s="31"/>
      <c r="N38" s="32" t="str">
        <f t="shared" si="5"/>
        <v/>
      </c>
      <c r="O38" s="32" t="str">
        <f t="shared" si="18"/>
        <v/>
      </c>
    </row>
    <row r="39" spans="1:15" x14ac:dyDescent="0.25">
      <c r="A39" s="72"/>
      <c r="B39" s="69"/>
      <c r="C39" s="70"/>
      <c r="D39" s="30">
        <v>2</v>
      </c>
      <c r="E39" s="31"/>
      <c r="F39" s="32" t="str">
        <f>IF($E39="","",IF(ISNA(VLOOKUP($E39,DD!$A$2:$C$150,2,0)),"NO SUCH DIVE",VLOOKUP($E39,DD!$A$2:$C$150,2,0)))</f>
        <v/>
      </c>
      <c r="G39" s="30" t="str">
        <f>IF($E39="","",IF(ISNA(VLOOKUP($E39,DD!$A$2:$C$150,3,0)),"",VLOOKUP($E39,DD!$A$2:$C$150,3,0)))</f>
        <v/>
      </c>
      <c r="H39" s="33"/>
      <c r="I39" s="33"/>
      <c r="J39" s="33"/>
      <c r="K39" s="33"/>
      <c r="L39" s="33"/>
      <c r="M39" s="31"/>
      <c r="N39" s="32" t="str">
        <f t="shared" si="5"/>
        <v/>
      </c>
      <c r="O39" s="32" t="str">
        <f t="shared" ref="O39" si="21">IF(N39="","",N39+O38)</f>
        <v/>
      </c>
    </row>
    <row r="40" spans="1:15" ht="15.75" thickBot="1" x14ac:dyDescent="0.3">
      <c r="A40" s="72"/>
      <c r="B40" s="69"/>
      <c r="C40" s="70"/>
      <c r="D40" s="30">
        <v>3</v>
      </c>
      <c r="E40" s="31"/>
      <c r="F40" s="32" t="str">
        <f>IF($E40="","",IF(ISNA(VLOOKUP($E40,DD!$A$2:$C$150,2,0)),"NO SUCH DIVE",VLOOKUP($E40,DD!$A$2:$C$150,2,0)))</f>
        <v/>
      </c>
      <c r="G40" s="30" t="str">
        <f>IF($E40="","",IF(ISNA(VLOOKUP($E40,DD!$A$2:$C$150,3,0)),"",VLOOKUP($E40,DD!$A$2:$C$150,3,0)))</f>
        <v/>
      </c>
      <c r="H40" s="33"/>
      <c r="I40" s="33"/>
      <c r="J40" s="33"/>
      <c r="K40" s="33"/>
      <c r="L40" s="33"/>
      <c r="M40" s="31"/>
      <c r="N40" s="32" t="str">
        <f t="shared" ref="N40" si="22">IF(G40="","",IF(COUNT(H40:L40)=3,IF(M40&lt;&gt;"",(SUM(H40:J40)-6)*G40,SUM(H40:J40)*G40),IF(M40&lt;&gt;"",(SUM(H40:L40)-MAX(H40:L40)-MIN(H40:L40)-6)*G40,(SUM(H40:L40)-MAX(H40:L40)-MIN(H40:L40))*G40)))</f>
        <v/>
      </c>
      <c r="O40" s="32" t="str">
        <f>IF(N40="","",N40+O39)</f>
        <v/>
      </c>
    </row>
    <row r="41" spans="1:15" ht="15.75" thickBot="1" x14ac:dyDescent="0.3">
      <c r="A41" s="72"/>
      <c r="B41" s="69"/>
      <c r="C41" s="70"/>
      <c r="D41" s="30">
        <v>4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5"/>
        <v/>
      </c>
      <c r="O41" s="34">
        <f>IF(N41="",0,N41+O40)</f>
        <v>0</v>
      </c>
    </row>
    <row r="42" spans="1:15" x14ac:dyDescent="0.25">
      <c r="A42" s="71">
        <v>11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5"/>
        <v/>
      </c>
      <c r="O42" s="12" t="str">
        <f t="shared" si="18"/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5"/>
        <v/>
      </c>
      <c r="O43" s="12" t="str">
        <f t="shared" ref="O43" si="23">IF(N43="","",N43+O42)</f>
        <v/>
      </c>
    </row>
    <row r="44" spans="1:15" ht="15.75" thickBot="1" x14ac:dyDescent="0.3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4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5"/>
        <v/>
      </c>
      <c r="O45" s="15">
        <f>IF(N45="",0,N45+O44)</f>
        <v>0</v>
      </c>
    </row>
    <row r="46" spans="1:15" x14ac:dyDescent="0.25">
      <c r="A46" s="72">
        <v>12</v>
      </c>
      <c r="B46" s="69"/>
      <c r="C46" s="70"/>
      <c r="D46" s="30">
        <v>1</v>
      </c>
      <c r="E46" s="31"/>
      <c r="F46" s="32" t="str">
        <f>IF($E46="","",IF(ISNA(VLOOKUP($E46,DD!$A$2:$C$150,2,0)),"NO SUCH DIVE",VLOOKUP($E46,DD!$A$2:$C$150,2,0)))</f>
        <v/>
      </c>
      <c r="G46" s="30" t="str">
        <f>IF($E46="","",IF(ISNA(VLOOKUP($E46,DD!$A$2:$C$150,3,0)),"",VLOOKUP($E46,DD!$A$2:$C$150,3,0)))</f>
        <v/>
      </c>
      <c r="H46" s="33"/>
      <c r="I46" s="33"/>
      <c r="J46" s="33"/>
      <c r="K46" s="33"/>
      <c r="L46" s="33"/>
      <c r="M46" s="31"/>
      <c r="N46" s="32" t="str">
        <f t="shared" si="5"/>
        <v/>
      </c>
      <c r="O46" s="32" t="str">
        <f t="shared" si="18"/>
        <v/>
      </c>
    </row>
    <row r="47" spans="1:15" x14ac:dyDescent="0.25">
      <c r="A47" s="72"/>
      <c r="B47" s="69"/>
      <c r="C47" s="70"/>
      <c r="D47" s="30">
        <v>2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5"/>
        <v/>
      </c>
      <c r="O47" s="32" t="str">
        <f t="shared" ref="O47" si="25">IF(N47="","",N47+O46)</f>
        <v/>
      </c>
    </row>
    <row r="48" spans="1:15" ht="15.75" thickBot="1" x14ac:dyDescent="0.3">
      <c r="A48" s="72"/>
      <c r="B48" s="69"/>
      <c r="C48" s="70"/>
      <c r="D48" s="30">
        <v>3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ref="N48" si="26">IF(G48="","",IF(COUNT(H48:L48)=3,IF(M48&lt;&gt;"",(SUM(H48:J48)-6)*G48,SUM(H48:J48)*G48),IF(M48&lt;&gt;"",(SUM(H48:L48)-MAX(H48:L48)-MIN(H48:L48)-6)*G48,(SUM(H48:L48)-MAX(H48:L48)-MIN(H48:L48))*G48)))</f>
        <v/>
      </c>
      <c r="O48" s="32" t="str">
        <f>IF(N48="","",N48+O47)</f>
        <v/>
      </c>
    </row>
    <row r="49" spans="1:15" ht="15.75" thickBot="1" x14ac:dyDescent="0.3">
      <c r="A49" s="72"/>
      <c r="B49" s="69"/>
      <c r="C49" s="70"/>
      <c r="D49" s="30">
        <v>4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5"/>
        <v/>
      </c>
      <c r="O49" s="34">
        <f>IF(N49="",0,N49+O48)</f>
        <v>0</v>
      </c>
    </row>
    <row r="50" spans="1:15" x14ac:dyDescent="0.25">
      <c r="A50" s="71">
        <v>13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5"/>
        <v/>
      </c>
      <c r="O50" s="12" t="str">
        <f t="shared" ref="O50" si="27">IF(N50="","",N50)</f>
        <v/>
      </c>
    </row>
    <row r="51" spans="1:15" x14ac:dyDescent="0.25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5"/>
        <v/>
      </c>
      <c r="O51" s="12" t="str">
        <f t="shared" ref="O51" si="28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9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71"/>
      <c r="B53" s="67"/>
      <c r="C53" s="68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5"/>
        <v/>
      </c>
      <c r="O53" s="15">
        <f>IF(N53="",0,N53+O52)</f>
        <v>0</v>
      </c>
    </row>
    <row r="54" spans="1:15" x14ac:dyDescent="0.25">
      <c r="A54" s="72">
        <v>14</v>
      </c>
      <c r="B54" s="69"/>
      <c r="C54" s="70"/>
      <c r="D54" s="30">
        <v>1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5"/>
        <v/>
      </c>
      <c r="O54" s="32" t="str">
        <f t="shared" ref="O54" si="30">IF(N54="","",N54)</f>
        <v/>
      </c>
    </row>
    <row r="55" spans="1:15" x14ac:dyDescent="0.25">
      <c r="A55" s="72"/>
      <c r="B55" s="69"/>
      <c r="C55" s="70"/>
      <c r="D55" s="30">
        <v>2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5"/>
        <v/>
      </c>
      <c r="O55" s="32" t="str">
        <f t="shared" ref="O55" si="31">IF(N55="","",N55+O54)</f>
        <v/>
      </c>
    </row>
    <row r="56" spans="1:15" ht="15.75" thickBot="1" x14ac:dyDescent="0.3">
      <c r="A56" s="72"/>
      <c r="B56" s="69"/>
      <c r="C56" s="70"/>
      <c r="D56" s="30">
        <v>3</v>
      </c>
      <c r="E56" s="31"/>
      <c r="F56" s="32" t="str">
        <f>IF($E56="","",IF(ISNA(VLOOKUP($E56,DD!$A$2:$C$150,2,0)),"NO SUCH DIVE",VLOOKUP($E56,DD!$A$2:$C$150,2,0)))</f>
        <v/>
      </c>
      <c r="G56" s="30" t="str">
        <f>IF($E56="","",IF(ISNA(VLOOKUP($E56,DD!$A$2:$C$150,3,0)),"",VLOOKUP($E56,DD!$A$2:$C$150,3,0)))</f>
        <v/>
      </c>
      <c r="H56" s="33"/>
      <c r="I56" s="33"/>
      <c r="J56" s="33"/>
      <c r="K56" s="33"/>
      <c r="L56" s="33"/>
      <c r="M56" s="31"/>
      <c r="N56" s="32" t="str">
        <f t="shared" ref="N56" si="32">IF(G56="","",IF(COUNT(H56:L56)=3,IF(M56&lt;&gt;"",(SUM(H56:J56)-6)*G56,SUM(H56:J56)*G56),IF(M56&lt;&gt;"",(SUM(H56:L56)-MAX(H56:L56)-MIN(H56:L56)-6)*G56,(SUM(H56:L56)-MAX(H56:L56)-MIN(H56:L56))*G56)))</f>
        <v/>
      </c>
      <c r="O56" s="32" t="str">
        <f>IF(N56="","",N56+O55)</f>
        <v/>
      </c>
    </row>
    <row r="57" spans="1:15" ht="15.75" thickBot="1" x14ac:dyDescent="0.3">
      <c r="A57" s="72"/>
      <c r="B57" s="69"/>
      <c r="C57" s="70"/>
      <c r="D57" s="30">
        <v>4</v>
      </c>
      <c r="E57" s="31"/>
      <c r="F57" s="32" t="str">
        <f>IF($E57="","",IF(ISNA(VLOOKUP($E57,DD!$A$2:$C$150,2,0)),"NO SUCH DIVE",VLOOKUP($E57,DD!$A$2:$C$150,2,0)))</f>
        <v/>
      </c>
      <c r="G57" s="30" t="str">
        <f>IF($E57="","",IF(ISNA(VLOOKUP($E57,DD!$A$2:$C$150,3,0)),"",VLOOKUP($E57,DD!$A$2:$C$150,3,0)))</f>
        <v/>
      </c>
      <c r="H57" s="33"/>
      <c r="I57" s="33"/>
      <c r="J57" s="33"/>
      <c r="K57" s="33"/>
      <c r="L57" s="33"/>
      <c r="M57" s="31"/>
      <c r="N57" s="32" t="str">
        <f t="shared" si="5"/>
        <v/>
      </c>
      <c r="O57" s="34">
        <f>IF(N57="",0,N57+O56)</f>
        <v>0</v>
      </c>
    </row>
    <row r="58" spans="1:15" x14ac:dyDescent="0.25">
      <c r="A58" s="71">
        <v>15</v>
      </c>
      <c r="B58" s="67"/>
      <c r="C58" s="68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5"/>
        <v/>
      </c>
      <c r="O58" s="12" t="str">
        <f t="shared" ref="O58" si="33">IF(N58="","",N58)</f>
        <v/>
      </c>
    </row>
    <row r="59" spans="1:15" x14ac:dyDescent="0.25">
      <c r="A59" s="71"/>
      <c r="B59" s="67"/>
      <c r="C59" s="68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5"/>
        <v/>
      </c>
      <c r="O59" s="12" t="str">
        <f t="shared" ref="O59" si="34">IF(N59="","",N59+O58)</f>
        <v/>
      </c>
    </row>
    <row r="60" spans="1:15" ht="15.75" thickBot="1" x14ac:dyDescent="0.3">
      <c r="A60" s="71"/>
      <c r="B60" s="67"/>
      <c r="C60" s="68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5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71"/>
      <c r="B61" s="67"/>
      <c r="C61" s="68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5"/>
        <v/>
      </c>
      <c r="O61" s="15">
        <f>IF(N61="",0,N61+O60)</f>
        <v>0</v>
      </c>
    </row>
    <row r="62" spans="1:15" x14ac:dyDescent="0.25">
      <c r="A62" s="72">
        <v>16</v>
      </c>
      <c r="B62" s="69"/>
      <c r="C62" s="70"/>
      <c r="D62" s="30">
        <v>1</v>
      </c>
      <c r="E62" s="31"/>
      <c r="F62" s="32" t="str">
        <f>IF($E62="","",IF(ISNA(VLOOKUP($E62,DD!$A$2:$C$150,2,0)),"NO SUCH DIVE",VLOOKUP($E62,DD!$A$2:$C$150,2,0)))</f>
        <v/>
      </c>
      <c r="G62" s="30" t="str">
        <f>IF($E62="","",IF(ISNA(VLOOKUP($E62,DD!$A$2:$C$150,3,0)),"",VLOOKUP($E62,DD!$A$2:$C$150,3,0)))</f>
        <v/>
      </c>
      <c r="H62" s="33"/>
      <c r="I62" s="33"/>
      <c r="J62" s="33"/>
      <c r="K62" s="33"/>
      <c r="L62" s="33"/>
      <c r="M62" s="31"/>
      <c r="N62" s="32" t="str">
        <f t="shared" si="5"/>
        <v/>
      </c>
      <c r="O62" s="32" t="str">
        <f t="shared" ref="O62" si="36">IF(N62="","",N62)</f>
        <v/>
      </c>
    </row>
    <row r="63" spans="1:15" x14ac:dyDescent="0.25">
      <c r="A63" s="72"/>
      <c r="B63" s="69"/>
      <c r="C63" s="70"/>
      <c r="D63" s="30">
        <v>2</v>
      </c>
      <c r="E63" s="31"/>
      <c r="F63" s="32" t="str">
        <f>IF($E63="","",IF(ISNA(VLOOKUP($E63,DD!$A$2:$C$150,2,0)),"NO SUCH DIVE",VLOOKUP($E63,DD!$A$2:$C$150,2,0)))</f>
        <v/>
      </c>
      <c r="G63" s="30" t="str">
        <f>IF($E63="","",IF(ISNA(VLOOKUP($E63,DD!$A$2:$C$150,3,0)),"",VLOOKUP($E63,DD!$A$2:$C$150,3,0)))</f>
        <v/>
      </c>
      <c r="H63" s="33"/>
      <c r="I63" s="33"/>
      <c r="J63" s="33"/>
      <c r="K63" s="33"/>
      <c r="L63" s="33"/>
      <c r="M63" s="31"/>
      <c r="N63" s="32" t="str">
        <f t="shared" si="5"/>
        <v/>
      </c>
      <c r="O63" s="32" t="str">
        <f t="shared" ref="O63" si="37">IF(N63="","",N63+O62)</f>
        <v/>
      </c>
    </row>
    <row r="64" spans="1:15" ht="15.75" thickBot="1" x14ac:dyDescent="0.3">
      <c r="A64" s="72"/>
      <c r="B64" s="69"/>
      <c r="C64" s="70"/>
      <c r="D64" s="30">
        <v>3</v>
      </c>
      <c r="E64" s="31"/>
      <c r="F64" s="32" t="str">
        <f>IF($E64="","",IF(ISNA(VLOOKUP($E64,DD!$A$2:$C$150,2,0)),"NO SUCH DIVE",VLOOKUP($E64,DD!$A$2:$C$150,2,0)))</f>
        <v/>
      </c>
      <c r="G64" s="30" t="str">
        <f>IF($E64="","",IF(ISNA(VLOOKUP($E64,DD!$A$2:$C$150,3,0)),"",VLOOKUP($E64,DD!$A$2:$C$150,3,0)))</f>
        <v/>
      </c>
      <c r="H64" s="33"/>
      <c r="I64" s="33"/>
      <c r="J64" s="33"/>
      <c r="K64" s="33"/>
      <c r="L64" s="33"/>
      <c r="M64" s="31"/>
      <c r="N64" s="32" t="str">
        <f t="shared" ref="N64" si="38">IF(G64="","",IF(COUNT(H64:L64)=3,IF(M64&lt;&gt;"",(SUM(H64:J64)-6)*G64,SUM(H64:J64)*G64),IF(M64&lt;&gt;"",(SUM(H64:L64)-MAX(H64:L64)-MIN(H64:L64)-6)*G64,(SUM(H64:L64)-MAX(H64:L64)-MIN(H64:L64))*G64)))</f>
        <v/>
      </c>
      <c r="O64" s="32" t="str">
        <f>IF(N64="","",N64+O63)</f>
        <v/>
      </c>
    </row>
    <row r="65" spans="1:15" ht="15.75" thickBot="1" x14ac:dyDescent="0.3">
      <c r="A65" s="72"/>
      <c r="B65" s="69"/>
      <c r="C65" s="70"/>
      <c r="D65" s="30">
        <v>4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5"/>
        <v/>
      </c>
      <c r="O65" s="34">
        <f>IF(N65="",0,N65+O64)</f>
        <v>0</v>
      </c>
    </row>
    <row r="66" spans="1:15" x14ac:dyDescent="0.25">
      <c r="A66" s="71">
        <v>17</v>
      </c>
      <c r="B66" s="67"/>
      <c r="C66" s="68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5"/>
        <v/>
      </c>
      <c r="O66" s="12" t="str">
        <f t="shared" ref="O66" si="39">IF(N66="","",N66)</f>
        <v/>
      </c>
    </row>
    <row r="67" spans="1:15" x14ac:dyDescent="0.25">
      <c r="A67" s="71"/>
      <c r="B67" s="67"/>
      <c r="C67" s="68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5"/>
        <v/>
      </c>
      <c r="O67" s="12" t="str">
        <f t="shared" ref="O67" si="40">IF(N67="","",N67+O66)</f>
        <v/>
      </c>
    </row>
    <row r="68" spans="1:15" ht="15.75" thickBot="1" x14ac:dyDescent="0.3">
      <c r="A68" s="71"/>
      <c r="B68" s="67"/>
      <c r="C68" s="68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41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71"/>
      <c r="B69" s="67"/>
      <c r="C69" s="68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5"/>
        <v/>
      </c>
      <c r="O69" s="15">
        <f>IF(N69="",0,N69+O68)</f>
        <v>0</v>
      </c>
    </row>
    <row r="70" spans="1:15" x14ac:dyDescent="0.25">
      <c r="A70" s="72">
        <v>18</v>
      </c>
      <c r="B70" s="69"/>
      <c r="C70" s="70"/>
      <c r="D70" s="30">
        <v>1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5"/>
        <v/>
      </c>
      <c r="O70" s="32" t="str">
        <f t="shared" ref="O70" si="42">IF(N70="","",N70)</f>
        <v/>
      </c>
    </row>
    <row r="71" spans="1:15" x14ac:dyDescent="0.25">
      <c r="A71" s="72"/>
      <c r="B71" s="69"/>
      <c r="C71" s="70"/>
      <c r="D71" s="30">
        <v>2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5"/>
        <v/>
      </c>
      <c r="O71" s="32" t="str">
        <f t="shared" ref="O71" si="43">IF(N71="","",N71+O70)</f>
        <v/>
      </c>
    </row>
    <row r="72" spans="1:15" ht="15.75" thickBot="1" x14ac:dyDescent="0.3">
      <c r="A72" s="72"/>
      <c r="B72" s="69"/>
      <c r="C72" s="70"/>
      <c r="D72" s="30">
        <v>3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ref="N72" si="44">IF(G72="","",IF(COUNT(H72:L72)=3,IF(M72&lt;&gt;"",(SUM(H72:J72)-6)*G72,SUM(H72:J72)*G72),IF(M72&lt;&gt;"",(SUM(H72:L72)-MAX(H72:L72)-MIN(H72:L72)-6)*G72,(SUM(H72:L72)-MAX(H72:L72)-MIN(H72:L72))*G72)))</f>
        <v/>
      </c>
      <c r="O72" s="32" t="str">
        <f>IF(N72="","",N72+O71)</f>
        <v/>
      </c>
    </row>
    <row r="73" spans="1:15" ht="15.75" thickBot="1" x14ac:dyDescent="0.3">
      <c r="A73" s="72"/>
      <c r="B73" s="69"/>
      <c r="C73" s="70"/>
      <c r="D73" s="30">
        <v>4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5"/>
        <v/>
      </c>
      <c r="O73" s="34">
        <f>IF(N73="",0,N73+O72)</f>
        <v>0</v>
      </c>
    </row>
    <row r="74" spans="1:15" x14ac:dyDescent="0.25">
      <c r="A74" s="71">
        <v>19</v>
      </c>
      <c r="B74" s="67"/>
      <c r="C74" s="68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5"/>
        <v/>
      </c>
      <c r="O74" s="12" t="str">
        <f t="shared" ref="O74" si="45">IF(N74="","",N74)</f>
        <v/>
      </c>
    </row>
    <row r="75" spans="1:15" ht="15" customHeight="1" x14ac:dyDescent="0.25">
      <c r="A75" s="71"/>
      <c r="B75" s="67"/>
      <c r="C75" s="68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6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7">IF(N75="","",N75+O74)</f>
        <v/>
      </c>
    </row>
    <row r="76" spans="1:15" ht="15.75" thickBot="1" x14ac:dyDescent="0.3">
      <c r="A76" s="71"/>
      <c r="B76" s="67"/>
      <c r="C76" s="68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6"/>
        <v/>
      </c>
      <c r="O76" s="12" t="str">
        <f>IF(N76="","",N76+O75)</f>
        <v/>
      </c>
    </row>
    <row r="77" spans="1:15" ht="15.75" thickBot="1" x14ac:dyDescent="0.3">
      <c r="A77" s="71"/>
      <c r="B77" s="67"/>
      <c r="C77" s="68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6"/>
        <v/>
      </c>
      <c r="O77" s="15">
        <f>IF(N77="",0,N77+O76)</f>
        <v>0</v>
      </c>
    </row>
    <row r="78" spans="1:15" x14ac:dyDescent="0.25">
      <c r="A78" s="72">
        <v>20</v>
      </c>
      <c r="B78" s="69"/>
      <c r="C78" s="70"/>
      <c r="D78" s="30">
        <v>1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46"/>
        <v/>
      </c>
      <c r="O78" s="32" t="str">
        <f t="shared" ref="O78" si="48">IF(N78="","",N78)</f>
        <v/>
      </c>
    </row>
    <row r="79" spans="1:15" x14ac:dyDescent="0.25">
      <c r="A79" s="72"/>
      <c r="B79" s="69"/>
      <c r="C79" s="70"/>
      <c r="D79" s="30">
        <v>2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si="46"/>
        <v/>
      </c>
      <c r="O79" s="32" t="str">
        <f t="shared" ref="O79" si="49">IF(N79="","",N79+O78)</f>
        <v/>
      </c>
    </row>
    <row r="80" spans="1:15" ht="15.75" thickBot="1" x14ac:dyDescent="0.3">
      <c r="A80" s="72"/>
      <c r="B80" s="69"/>
      <c r="C80" s="70"/>
      <c r="D80" s="30">
        <v>3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46"/>
        <v/>
      </c>
      <c r="O80" s="32" t="str">
        <f>IF(N80="","",N80+O79)</f>
        <v/>
      </c>
    </row>
    <row r="81" spans="1:15" ht="15.75" thickBot="1" x14ac:dyDescent="0.3">
      <c r="A81" s="72"/>
      <c r="B81" s="69"/>
      <c r="C81" s="70"/>
      <c r="D81" s="30">
        <v>4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46"/>
        <v/>
      </c>
      <c r="O81" s="34">
        <f>IF(N81="",0,N81+O80)</f>
        <v>0</v>
      </c>
    </row>
    <row r="82" spans="1:15" x14ac:dyDescent="0.25">
      <c r="A82" s="71">
        <v>21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6"/>
        <v/>
      </c>
      <c r="O82" s="12" t="str">
        <f t="shared" ref="O82" si="50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6"/>
        <v/>
      </c>
      <c r="O83" s="12" t="str">
        <f t="shared" ref="O83" si="51">IF(N83="","",N83+O82)</f>
        <v/>
      </c>
    </row>
    <row r="84" spans="1:15" ht="15.75" thickBot="1" x14ac:dyDescent="0.3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6"/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6"/>
        <v/>
      </c>
      <c r="O85" s="15">
        <f>IF(N85="",0,N85+O84)</f>
        <v>0</v>
      </c>
    </row>
    <row r="86" spans="1:15" x14ac:dyDescent="0.25">
      <c r="A86" s="72">
        <v>22</v>
      </c>
      <c r="B86" s="69"/>
      <c r="C86" s="70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6"/>
        <v/>
      </c>
      <c r="O86" s="32" t="str">
        <f t="shared" ref="O86" si="52">IF(N86="","",N86)</f>
        <v/>
      </c>
    </row>
    <row r="87" spans="1:15" x14ac:dyDescent="0.25">
      <c r="A87" s="72"/>
      <c r="B87" s="69"/>
      <c r="C87" s="70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6"/>
        <v/>
      </c>
      <c r="O87" s="32" t="str">
        <f t="shared" ref="O87" si="53">IF(N87="","",N87+O86)</f>
        <v/>
      </c>
    </row>
    <row r="88" spans="1:15" ht="15.75" thickBot="1" x14ac:dyDescent="0.3">
      <c r="A88" s="72"/>
      <c r="B88" s="69"/>
      <c r="C88" s="70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6"/>
        <v/>
      </c>
      <c r="O88" s="32" t="str">
        <f>IF(N88="","",N88+O87)</f>
        <v/>
      </c>
    </row>
    <row r="89" spans="1:15" ht="15.75" thickBot="1" x14ac:dyDescent="0.3">
      <c r="A89" s="72"/>
      <c r="B89" s="69"/>
      <c r="C89" s="70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6"/>
        <v/>
      </c>
      <c r="O89" s="34">
        <f>IF(N89="",0,N89+O88)</f>
        <v>0</v>
      </c>
    </row>
    <row r="90" spans="1:15" x14ac:dyDescent="0.25">
      <c r="A90" s="71">
        <v>23</v>
      </c>
      <c r="B90" s="67"/>
      <c r="C90" s="6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6"/>
        <v/>
      </c>
      <c r="O90" s="12" t="str">
        <f t="shared" ref="O90" si="54">IF(N90="","",N90)</f>
        <v/>
      </c>
    </row>
    <row r="91" spans="1:15" x14ac:dyDescent="0.25">
      <c r="A91" s="71"/>
      <c r="B91" s="67"/>
      <c r="C91" s="6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6"/>
        <v/>
      </c>
      <c r="O91" s="12" t="str">
        <f t="shared" ref="O91" si="55">IF(N91="","",N91+O90)</f>
        <v/>
      </c>
    </row>
    <row r="92" spans="1:15" ht="15.75" thickBot="1" x14ac:dyDescent="0.3">
      <c r="A92" s="71"/>
      <c r="B92" s="67"/>
      <c r="C92" s="6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6"/>
        <v/>
      </c>
      <c r="O92" s="12" t="str">
        <f>IF(N92="","",N92+O91)</f>
        <v/>
      </c>
    </row>
    <row r="93" spans="1:15" ht="15.75" thickBot="1" x14ac:dyDescent="0.3">
      <c r="A93" s="71"/>
      <c r="B93" s="67"/>
      <c r="C93" s="6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6"/>
        <v/>
      </c>
      <c r="O93" s="15">
        <f>IF(N93="",0,N93+O92)</f>
        <v>0</v>
      </c>
    </row>
    <row r="94" spans="1:15" x14ac:dyDescent="0.25">
      <c r="A94" s="72">
        <v>24</v>
      </c>
      <c r="B94" s="69"/>
      <c r="C94" s="70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6"/>
        <v/>
      </c>
      <c r="O94" s="32" t="str">
        <f t="shared" ref="O94" si="56">IF(N94="","",N94)</f>
        <v/>
      </c>
    </row>
    <row r="95" spans="1:15" x14ac:dyDescent="0.25">
      <c r="A95" s="72"/>
      <c r="B95" s="69"/>
      <c r="C95" s="70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6"/>
        <v/>
      </c>
      <c r="O95" s="32" t="str">
        <f t="shared" ref="O95" si="57">IF(N95="","",N95+O94)</f>
        <v/>
      </c>
    </row>
    <row r="96" spans="1:15" ht="15.75" thickBot="1" x14ac:dyDescent="0.3">
      <c r="A96" s="72"/>
      <c r="B96" s="69"/>
      <c r="C96" s="70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6"/>
        <v/>
      </c>
      <c r="O96" s="32" t="str">
        <f>IF(N96="","",N96+O95)</f>
        <v/>
      </c>
    </row>
    <row r="97" spans="1:19" ht="15.75" thickBot="1" x14ac:dyDescent="0.3">
      <c r="A97" s="72"/>
      <c r="B97" s="69"/>
      <c r="C97" s="70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6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>
        <f>INFO!$B$4</f>
        <v>0</v>
      </c>
      <c r="S99" s="12">
        <f>INFO!$F$4</f>
        <v>0</v>
      </c>
    </row>
    <row r="100" spans="1:19" x14ac:dyDescent="0.25">
      <c r="C100" s="20">
        <f>IF(E100&lt;1,0,1)</f>
        <v>0</v>
      </c>
      <c r="D100" s="21" t="str">
        <f t="shared" ref="D100:D122" si="58">IF(AND(OR(C100=C99,C100=C101),C100&lt;&gt;0),"TIE","")</f>
        <v/>
      </c>
      <c r="E100" s="28">
        <f>IF(LARGE($R$2:$R$25,1)&lt;1,0,LARGE($R$2:$R$25,1))</f>
        <v>0</v>
      </c>
      <c r="F100" s="22">
        <f t="shared" ref="F100:F123" si="59">VLOOKUP(E100,$R$2:$T$26,2,FALSE)</f>
        <v>0</v>
      </c>
      <c r="G100" s="22">
        <f t="shared" ref="G100:G123" si="60">VLOOKUP(E100,$R$2:$T$26,3,FALSE)</f>
        <v>0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0</v>
      </c>
      <c r="R100" s="12">
        <f>IF(G100=$R$99,H100,0)</f>
        <v>0</v>
      </c>
      <c r="S100" s="12">
        <f>IF(G100=$S$99,H100,0)</f>
        <v>0</v>
      </c>
    </row>
    <row r="101" spans="1:19" x14ac:dyDescent="0.25">
      <c r="C101" s="20">
        <f>IF(E101&lt;1,0,IF(INT(E101*100)=INT(E100*100),C100,2))</f>
        <v>0</v>
      </c>
      <c r="D101" s="21" t="str">
        <f t="shared" si="58"/>
        <v/>
      </c>
      <c r="E101" s="28">
        <f>IF(LARGE($R$2:$R$25,2)&lt;1,0,LARGE($R$2:$R$25,2))</f>
        <v>0</v>
      </c>
      <c r="F101" s="22">
        <f t="shared" si="59"/>
        <v>0</v>
      </c>
      <c r="G101" s="22">
        <f t="shared" si="60"/>
        <v>0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0</v>
      </c>
      <c r="R101" s="12">
        <f t="shared" ref="R101:R123" si="61">IF(G101=$R$99,H101,0)</f>
        <v>0</v>
      </c>
      <c r="S101" s="12">
        <f t="shared" ref="S101:S123" si="62">IF(G101=$S$99,H101,0)</f>
        <v>0</v>
      </c>
    </row>
    <row r="102" spans="1:19" x14ac:dyDescent="0.25">
      <c r="C102" s="20">
        <f>IF(E102&lt;1,0,IF(INT(E102*100)=INT(E101*100),C101,3))</f>
        <v>0</v>
      </c>
      <c r="D102" s="21" t="str">
        <f t="shared" si="58"/>
        <v/>
      </c>
      <c r="E102" s="28">
        <f>IF(LARGE($R$2:$R$25,3)&lt;1,0,LARGE($R$2:$R$25,3))</f>
        <v>0</v>
      </c>
      <c r="F102" s="22">
        <f t="shared" si="59"/>
        <v>0</v>
      </c>
      <c r="G102" s="22">
        <f t="shared" si="60"/>
        <v>0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0</v>
      </c>
      <c r="R102" s="12">
        <f t="shared" si="61"/>
        <v>0</v>
      </c>
      <c r="S102" s="12">
        <f t="shared" si="62"/>
        <v>0</v>
      </c>
    </row>
    <row r="103" spans="1:19" x14ac:dyDescent="0.25">
      <c r="C103" s="20">
        <f>IF(E103&lt;1,0,IF(INT(E103*100)=INT(E102*100),C102,4))</f>
        <v>0</v>
      </c>
      <c r="D103" s="21" t="str">
        <f t="shared" si="58"/>
        <v/>
      </c>
      <c r="E103" s="28">
        <f>IF(LARGE($R$2:$R$25,4)&lt;1,0,LARGE($R$2:$R$25,4))</f>
        <v>0</v>
      </c>
      <c r="F103" s="22">
        <f t="shared" si="59"/>
        <v>0</v>
      </c>
      <c r="G103" s="22">
        <f t="shared" si="60"/>
        <v>0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0</v>
      </c>
      <c r="R103" s="12">
        <f t="shared" si="61"/>
        <v>0</v>
      </c>
      <c r="S103" s="12">
        <f t="shared" si="62"/>
        <v>0</v>
      </c>
    </row>
    <row r="104" spans="1:19" x14ac:dyDescent="0.25">
      <c r="C104" s="20">
        <f>IF(E104&lt;1,0,IF(INT(E104*100)=INT(E103*100),C103,5))</f>
        <v>0</v>
      </c>
      <c r="D104" s="21" t="str">
        <f t="shared" si="58"/>
        <v/>
      </c>
      <c r="E104" s="28">
        <f>IF(LARGE($R$2:$R$25,5)&lt;1,0,LARGE($R$2:$R$25,5))</f>
        <v>0</v>
      </c>
      <c r="F104" s="22">
        <f t="shared" si="59"/>
        <v>0</v>
      </c>
      <c r="G104" s="22">
        <f t="shared" si="60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>
        <f t="shared" si="61"/>
        <v>0</v>
      </c>
      <c r="S104" s="12">
        <f t="shared" si="62"/>
        <v>0</v>
      </c>
    </row>
    <row r="105" spans="1:19" x14ac:dyDescent="0.25">
      <c r="C105" s="20">
        <f>IF(E105&lt;1,0,IF(INT(E105*100)=INT(E104*100),C104,6))</f>
        <v>0</v>
      </c>
      <c r="D105" s="21" t="str">
        <f t="shared" si="58"/>
        <v/>
      </c>
      <c r="E105" s="28">
        <f>IF(LARGE($R$2:$R$25,6)&lt;1,0,LARGE($R$2:$R$25,6))</f>
        <v>0</v>
      </c>
      <c r="F105" s="22">
        <f t="shared" si="59"/>
        <v>0</v>
      </c>
      <c r="G105" s="22">
        <f t="shared" si="60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>
        <f t="shared" si="61"/>
        <v>0</v>
      </c>
      <c r="S105" s="12">
        <f t="shared" si="62"/>
        <v>0</v>
      </c>
    </row>
    <row r="106" spans="1:19" x14ac:dyDescent="0.25">
      <c r="C106" s="20">
        <f>IF(E106&lt;1,0,IF(INT(E106*100)=INT(E105*100),C105,7))</f>
        <v>0</v>
      </c>
      <c r="D106" s="21" t="str">
        <f t="shared" si="58"/>
        <v/>
      </c>
      <c r="E106" s="28">
        <f>IF(LARGE($R$2:$R$25,7)&lt;1,0,LARGE($R$2:$R$25,7))</f>
        <v>0</v>
      </c>
      <c r="F106" s="22">
        <f t="shared" si="59"/>
        <v>0</v>
      </c>
      <c r="G106" s="22">
        <f t="shared" si="60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>
        <f t="shared" si="61"/>
        <v>0</v>
      </c>
      <c r="S106" s="12">
        <f t="shared" si="62"/>
        <v>0</v>
      </c>
    </row>
    <row r="107" spans="1:19" x14ac:dyDescent="0.25">
      <c r="C107" s="20">
        <f>IF(E107&lt;1,0,IF(INT(E107*100)=INT(E106*100),C106,8))</f>
        <v>0</v>
      </c>
      <c r="D107" s="21" t="str">
        <f t="shared" si="58"/>
        <v/>
      </c>
      <c r="E107" s="28">
        <f>IF(LARGE($R$2:$R$25,8)&lt;1,0,LARGE($R$2:$R$25,8))</f>
        <v>0</v>
      </c>
      <c r="F107" s="22">
        <f t="shared" si="59"/>
        <v>0</v>
      </c>
      <c r="G107" s="22">
        <f t="shared" si="60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>
        <f t="shared" si="61"/>
        <v>0</v>
      </c>
      <c r="S107" s="12">
        <f t="shared" si="62"/>
        <v>0</v>
      </c>
    </row>
    <row r="108" spans="1:19" x14ac:dyDescent="0.25">
      <c r="C108" s="20">
        <f>IF(E108&lt;1,0,IF(INT(E108*100)=INT(E107*100),C107,9))</f>
        <v>0</v>
      </c>
      <c r="D108" s="21" t="str">
        <f t="shared" si="58"/>
        <v/>
      </c>
      <c r="E108" s="28">
        <f>IF(LARGE($R$2:$R$25,9)&lt;1,0,LARGE($R$2:$R$25,9))</f>
        <v>0</v>
      </c>
      <c r="F108" s="22">
        <f t="shared" si="59"/>
        <v>0</v>
      </c>
      <c r="G108" s="22">
        <f t="shared" si="60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>
        <f t="shared" si="61"/>
        <v>0</v>
      </c>
      <c r="S108" s="12">
        <f t="shared" si="62"/>
        <v>0</v>
      </c>
    </row>
    <row r="109" spans="1:19" x14ac:dyDescent="0.25">
      <c r="C109" s="20">
        <f>IF(E109&lt;1,0,IF(INT(E109*100)=INT(E108*100),C108,10))</f>
        <v>0</v>
      </c>
      <c r="D109" s="21" t="str">
        <f t="shared" si="58"/>
        <v/>
      </c>
      <c r="E109" s="28">
        <f>IF(LARGE($R$2:$R$25,10)&lt;1,0,LARGE($R$2:$R$25,10))</f>
        <v>0</v>
      </c>
      <c r="F109" s="22">
        <f t="shared" si="59"/>
        <v>0</v>
      </c>
      <c r="G109" s="22">
        <f t="shared" si="60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>
        <f t="shared" si="61"/>
        <v>0</v>
      </c>
      <c r="S109" s="12">
        <f t="shared" si="62"/>
        <v>0</v>
      </c>
    </row>
    <row r="110" spans="1:19" x14ac:dyDescent="0.25">
      <c r="C110" s="20">
        <f>IF(E110&lt;1,0,IF(INT(E110*100)=INT(E109*100),C109,11))</f>
        <v>0</v>
      </c>
      <c r="D110" s="21" t="str">
        <f t="shared" si="58"/>
        <v/>
      </c>
      <c r="E110" s="28">
        <f>IF(LARGE($R$2:$R$25,11)&lt;1,0,LARGE($R$2:$R$25,11))</f>
        <v>0</v>
      </c>
      <c r="F110" s="22">
        <f t="shared" si="59"/>
        <v>0</v>
      </c>
      <c r="G110" s="22">
        <f t="shared" si="60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>
        <f t="shared" si="61"/>
        <v>0</v>
      </c>
      <c r="S110" s="12">
        <f t="shared" si="62"/>
        <v>0</v>
      </c>
    </row>
    <row r="111" spans="1:19" x14ac:dyDescent="0.25">
      <c r="C111" s="20">
        <f>IF(E111&lt;1,0,IF(INT(E111*100)=INT(E110*100),C110,12))</f>
        <v>0</v>
      </c>
      <c r="D111" s="21" t="str">
        <f t="shared" si="58"/>
        <v/>
      </c>
      <c r="E111" s="28">
        <f>IF(LARGE($R$2:$R$25,12)&lt;1,0,LARGE($R$2:$R$25,12))</f>
        <v>0</v>
      </c>
      <c r="F111" s="22">
        <f t="shared" si="59"/>
        <v>0</v>
      </c>
      <c r="G111" s="22">
        <f t="shared" si="60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>
        <f t="shared" si="61"/>
        <v>0</v>
      </c>
      <c r="S111" s="12">
        <f t="shared" si="62"/>
        <v>0</v>
      </c>
    </row>
    <row r="112" spans="1:19" x14ac:dyDescent="0.25">
      <c r="C112" s="20">
        <f>IF(E112&lt;1,0,IF(INT(E112*100)=INT(E111*100),C111,13))</f>
        <v>0</v>
      </c>
      <c r="D112" s="21" t="str">
        <f t="shared" si="58"/>
        <v/>
      </c>
      <c r="E112" s="28">
        <f>IF(LARGE($R$2:$R$25,13)&lt;1,0,LARGE($R$2:$R$25,13))</f>
        <v>0</v>
      </c>
      <c r="F112" s="22">
        <f t="shared" si="59"/>
        <v>0</v>
      </c>
      <c r="G112" s="22">
        <f t="shared" si="60"/>
        <v>0</v>
      </c>
      <c r="H112" s="26"/>
      <c r="R112" s="12">
        <f t="shared" si="61"/>
        <v>0</v>
      </c>
      <c r="S112" s="12">
        <f t="shared" si="62"/>
        <v>0</v>
      </c>
    </row>
    <row r="113" spans="3:19" x14ac:dyDescent="0.25">
      <c r="C113" s="20">
        <f>IF(E113&lt;1,0,IF(INT(E113*100)=INT(E112*100),C112,14))</f>
        <v>0</v>
      </c>
      <c r="D113" s="21" t="str">
        <f t="shared" si="58"/>
        <v/>
      </c>
      <c r="E113" s="28">
        <f>IF(LARGE($R$2:$R$25,14)&lt;1,0,LARGE($R$2:$R$25,14))</f>
        <v>0</v>
      </c>
      <c r="F113" s="22">
        <f t="shared" si="59"/>
        <v>0</v>
      </c>
      <c r="G113" s="22">
        <f t="shared" si="60"/>
        <v>0</v>
      </c>
      <c r="H113" s="26"/>
      <c r="R113" s="12">
        <f t="shared" si="61"/>
        <v>0</v>
      </c>
      <c r="S113" s="12">
        <f t="shared" si="62"/>
        <v>0</v>
      </c>
    </row>
    <row r="114" spans="3:19" x14ac:dyDescent="0.25">
      <c r="C114" s="20">
        <f>IF(E114&lt;1,0,IF(INT(E114*100)=INT(E113*100),C113,15))</f>
        <v>0</v>
      </c>
      <c r="D114" s="21" t="str">
        <f t="shared" si="58"/>
        <v/>
      </c>
      <c r="E114" s="28">
        <f>IF(LARGE($R$2:$R$25,15)&lt;1,0,LARGE($R$2:$R$25,15))</f>
        <v>0</v>
      </c>
      <c r="F114" s="22">
        <f t="shared" si="59"/>
        <v>0</v>
      </c>
      <c r="G114" s="22">
        <f t="shared" si="60"/>
        <v>0</v>
      </c>
      <c r="H114" s="26"/>
      <c r="R114" s="12">
        <f t="shared" si="61"/>
        <v>0</v>
      </c>
      <c r="S114" s="12">
        <f t="shared" si="62"/>
        <v>0</v>
      </c>
    </row>
    <row r="115" spans="3:19" x14ac:dyDescent="0.25">
      <c r="C115" s="20">
        <f>IF(E115&lt;1,0,IF(INT(E115*100)=INT(E114*100),C114,16))</f>
        <v>0</v>
      </c>
      <c r="D115" s="21" t="str">
        <f t="shared" si="58"/>
        <v/>
      </c>
      <c r="E115" s="28">
        <f>IF(LARGE($R$2:$R$25,16)&lt;1,0,LARGE($R$2:$R$25,16))</f>
        <v>0</v>
      </c>
      <c r="F115" s="22">
        <f t="shared" si="59"/>
        <v>0</v>
      </c>
      <c r="G115" s="22">
        <f t="shared" si="60"/>
        <v>0</v>
      </c>
      <c r="H115" s="26"/>
      <c r="R115" s="12">
        <f t="shared" si="61"/>
        <v>0</v>
      </c>
      <c r="S115" s="12">
        <f t="shared" si="62"/>
        <v>0</v>
      </c>
    </row>
    <row r="116" spans="3:19" x14ac:dyDescent="0.25">
      <c r="C116" s="20">
        <f>IF(E116&lt;1,0,IF(INT(E116*100)=INT(E115*100),C115,17))</f>
        <v>0</v>
      </c>
      <c r="D116" s="21" t="str">
        <f t="shared" si="58"/>
        <v/>
      </c>
      <c r="E116" s="28">
        <f>IF(LARGE($R$2:$R$25,17)&lt;1,0,LARGE($R$2:$R$25,17))</f>
        <v>0</v>
      </c>
      <c r="F116" s="22">
        <f t="shared" si="59"/>
        <v>0</v>
      </c>
      <c r="G116" s="22">
        <f t="shared" si="60"/>
        <v>0</v>
      </c>
      <c r="H116" s="26"/>
      <c r="R116" s="12">
        <f t="shared" si="61"/>
        <v>0</v>
      </c>
      <c r="S116" s="12">
        <f t="shared" si="62"/>
        <v>0</v>
      </c>
    </row>
    <row r="117" spans="3:19" x14ac:dyDescent="0.25">
      <c r="C117" s="20">
        <f>IF(E117&lt;1,0,IF(INT(E117*100)=INT(E116*100),C116,18))</f>
        <v>0</v>
      </c>
      <c r="D117" s="21" t="str">
        <f t="shared" si="58"/>
        <v/>
      </c>
      <c r="E117" s="28">
        <f>IF(LARGE($R$2:$R$25,18)&lt;1,0,LARGE($R$2:$R$25,18))</f>
        <v>0</v>
      </c>
      <c r="F117" s="22">
        <f t="shared" si="59"/>
        <v>0</v>
      </c>
      <c r="G117" s="22">
        <f t="shared" si="60"/>
        <v>0</v>
      </c>
      <c r="H117" s="26"/>
      <c r="R117" s="12">
        <f t="shared" si="61"/>
        <v>0</v>
      </c>
      <c r="S117" s="12">
        <f t="shared" si="62"/>
        <v>0</v>
      </c>
    </row>
    <row r="118" spans="3:19" x14ac:dyDescent="0.25">
      <c r="C118" s="20">
        <f>IF(E118&lt;1,0,IF(INT(E118*100)=INT(E117*100),C117,19))</f>
        <v>0</v>
      </c>
      <c r="D118" s="21" t="str">
        <f t="shared" si="58"/>
        <v/>
      </c>
      <c r="E118" s="28">
        <f>IF(LARGE($R$2:$R$25,19)&lt;1,0,LARGE($R$2:$R$25,19))</f>
        <v>0</v>
      </c>
      <c r="F118" s="22">
        <f t="shared" si="59"/>
        <v>0</v>
      </c>
      <c r="G118" s="22">
        <f t="shared" si="60"/>
        <v>0</v>
      </c>
      <c r="H118" s="26"/>
      <c r="R118" s="12">
        <f t="shared" si="61"/>
        <v>0</v>
      </c>
      <c r="S118" s="12">
        <f t="shared" si="62"/>
        <v>0</v>
      </c>
    </row>
    <row r="119" spans="3:19" x14ac:dyDescent="0.25">
      <c r="C119" s="20">
        <f>IF(E119&lt;1,0,IF(INT(E119*100)=INT(E118*100),C118,20))</f>
        <v>0</v>
      </c>
      <c r="D119" s="21" t="str">
        <f t="shared" si="58"/>
        <v/>
      </c>
      <c r="E119" s="28">
        <f>IF(LARGE($R$2:$R$25,20)&lt;1,0,LARGE($R$2:$R$25,20))</f>
        <v>0</v>
      </c>
      <c r="F119" s="22">
        <f t="shared" si="59"/>
        <v>0</v>
      </c>
      <c r="G119" s="22">
        <f t="shared" si="60"/>
        <v>0</v>
      </c>
      <c r="H119" s="26"/>
      <c r="R119" s="12">
        <f t="shared" si="61"/>
        <v>0</v>
      </c>
      <c r="S119" s="12">
        <f t="shared" si="62"/>
        <v>0</v>
      </c>
    </row>
    <row r="120" spans="3:19" x14ac:dyDescent="0.25">
      <c r="C120" s="20">
        <f>IF(E120&lt;1,0,IF(INT(E120*100)=INT(E119*100),C119,21))</f>
        <v>0</v>
      </c>
      <c r="D120" s="21" t="str">
        <f t="shared" si="58"/>
        <v/>
      </c>
      <c r="E120" s="28">
        <f>IF(LARGE($R$2:$R$25,21)&lt;1,0,LARGE($R$2:$R$25,21))</f>
        <v>0</v>
      </c>
      <c r="F120" s="22">
        <f t="shared" si="59"/>
        <v>0</v>
      </c>
      <c r="G120" s="22">
        <f t="shared" si="60"/>
        <v>0</v>
      </c>
      <c r="H120" s="26"/>
      <c r="R120" s="12">
        <f t="shared" si="61"/>
        <v>0</v>
      </c>
      <c r="S120" s="12">
        <f t="shared" si="62"/>
        <v>0</v>
      </c>
    </row>
    <row r="121" spans="3:19" x14ac:dyDescent="0.25">
      <c r="C121" s="20">
        <f>IF(E121&lt;1,0,IF(INT(E121*100)=INT(E120*100),C120,22))</f>
        <v>0</v>
      </c>
      <c r="D121" s="21" t="str">
        <f t="shared" si="58"/>
        <v/>
      </c>
      <c r="E121" s="28">
        <f>IF(LARGE($R$2:$R$25,22)&lt;1,0,LARGE($R$2:$R$25,22))</f>
        <v>0</v>
      </c>
      <c r="F121" s="22">
        <f t="shared" si="59"/>
        <v>0</v>
      </c>
      <c r="G121" s="22">
        <f t="shared" si="60"/>
        <v>0</v>
      </c>
      <c r="H121" s="26"/>
      <c r="R121" s="12">
        <f t="shared" si="61"/>
        <v>0</v>
      </c>
      <c r="S121" s="12">
        <f t="shared" si="62"/>
        <v>0</v>
      </c>
    </row>
    <row r="122" spans="3:19" x14ac:dyDescent="0.25">
      <c r="C122" s="20">
        <f>IF(E122&lt;1,0,IF(INT(E122*100)=INT(E121*100),C121,23))</f>
        <v>0</v>
      </c>
      <c r="D122" s="21" t="str">
        <f t="shared" si="58"/>
        <v/>
      </c>
      <c r="E122" s="28">
        <f>IF(LARGE($R$2:$R$25,23)&lt;1,0,LARGE($R$2:$R$25,23))</f>
        <v>0</v>
      </c>
      <c r="F122" s="22">
        <f t="shared" si="59"/>
        <v>0</v>
      </c>
      <c r="G122" s="22">
        <f t="shared" si="60"/>
        <v>0</v>
      </c>
      <c r="H122" s="26"/>
      <c r="R122" s="12">
        <f t="shared" si="61"/>
        <v>0</v>
      </c>
      <c r="S122" s="12">
        <f t="shared" si="62"/>
        <v>0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9"/>
        <v>0</v>
      </c>
      <c r="G123" s="25">
        <f t="shared" si="60"/>
        <v>0</v>
      </c>
      <c r="H123" s="27"/>
      <c r="R123" s="12">
        <f t="shared" si="61"/>
        <v>0</v>
      </c>
      <c r="S123" s="12">
        <f t="shared" si="62"/>
        <v>0</v>
      </c>
    </row>
  </sheetData>
  <sheetProtection sheet="1" objects="1" scenarios="1"/>
  <mergeCells count="72">
    <mergeCell ref="A6:A9"/>
    <mergeCell ref="B6:B9"/>
    <mergeCell ref="C6:C9"/>
    <mergeCell ref="A34:A37"/>
    <mergeCell ref="B34:B37"/>
    <mergeCell ref="C34:C37"/>
    <mergeCell ref="B18:B21"/>
    <mergeCell ref="C18:C21"/>
    <mergeCell ref="A22:A25"/>
    <mergeCell ref="B22:B25"/>
    <mergeCell ref="C22:C25"/>
    <mergeCell ref="A2:A5"/>
    <mergeCell ref="B2:B5"/>
    <mergeCell ref="C2:C5"/>
    <mergeCell ref="A30:A33"/>
    <mergeCell ref="B30:B33"/>
    <mergeCell ref="C30:C33"/>
    <mergeCell ref="A14:A17"/>
    <mergeCell ref="B14:B17"/>
    <mergeCell ref="C14:C17"/>
    <mergeCell ref="A18:A21"/>
    <mergeCell ref="A26:A29"/>
    <mergeCell ref="B26:B29"/>
    <mergeCell ref="C26:C29"/>
    <mergeCell ref="A10:A13"/>
    <mergeCell ref="B10:B13"/>
    <mergeCell ref="C10:C13"/>
    <mergeCell ref="A54:A57"/>
    <mergeCell ref="B54:B57"/>
    <mergeCell ref="C54:C57"/>
    <mergeCell ref="A38:A41"/>
    <mergeCell ref="B38:B41"/>
    <mergeCell ref="C38:C41"/>
    <mergeCell ref="A42:A45"/>
    <mergeCell ref="A74:A77"/>
    <mergeCell ref="B74:B77"/>
    <mergeCell ref="C74:C77"/>
    <mergeCell ref="B42:B45"/>
    <mergeCell ref="C42:C45"/>
    <mergeCell ref="A46:A49"/>
    <mergeCell ref="B46:B49"/>
    <mergeCell ref="C46:C49"/>
    <mergeCell ref="A50:A53"/>
    <mergeCell ref="B50:B53"/>
    <mergeCell ref="C50:C53"/>
    <mergeCell ref="A62:A65"/>
    <mergeCell ref="B62:B65"/>
    <mergeCell ref="C62:C65"/>
    <mergeCell ref="A66:A69"/>
    <mergeCell ref="A58:A61"/>
    <mergeCell ref="B66:B69"/>
    <mergeCell ref="C66:C69"/>
    <mergeCell ref="B58:B61"/>
    <mergeCell ref="C58:C61"/>
    <mergeCell ref="A70:A73"/>
    <mergeCell ref="B70:B73"/>
    <mergeCell ref="C70:C73"/>
    <mergeCell ref="A78:A81"/>
    <mergeCell ref="B78:B81"/>
    <mergeCell ref="C78:C81"/>
    <mergeCell ref="A82:A85"/>
    <mergeCell ref="B82:B85"/>
    <mergeCell ref="C82:C85"/>
    <mergeCell ref="A94:A97"/>
    <mergeCell ref="B94:B97"/>
    <mergeCell ref="C94:C97"/>
    <mergeCell ref="A86:A89"/>
    <mergeCell ref="B86:B89"/>
    <mergeCell ref="C86:C89"/>
    <mergeCell ref="A90:A93"/>
    <mergeCell ref="B90:B93"/>
    <mergeCell ref="C90:C93"/>
  </mergeCells>
  <conditionalFormatting sqref="G3">
    <cfRule type="expression" dxfId="815" priority="120">
      <formula>IF(SUM(G2:G3)&gt;3.7,TRUE,FALSE)</formula>
    </cfRule>
  </conditionalFormatting>
  <conditionalFormatting sqref="G2">
    <cfRule type="expression" dxfId="814" priority="119">
      <formula>IF(SUM(G2:G3)&gt;3.7,TRUE,FALSE)</formula>
    </cfRule>
  </conditionalFormatting>
  <conditionalFormatting sqref="E3">
    <cfRule type="expression" dxfId="813" priority="118">
      <formula>IF(E3="",FALSE,IF(LEFT(E3,1)=LEFT(E2,1),TRUE,FALSE))</formula>
    </cfRule>
  </conditionalFormatting>
  <conditionalFormatting sqref="E5">
    <cfRule type="expression" dxfId="812" priority="116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811" priority="117">
      <formula>IF(E4="",FALSE,IF(OR(LEFT(E4,LEN(E4)-1)=LEFT(E3,LEN(E3)-1),LEFT(E4,LEN(E4)-1)=LEFT(E2,LEN(E2)-1)),TRUE,FALSE))</formula>
    </cfRule>
  </conditionalFormatting>
  <conditionalFormatting sqref="G7">
    <cfRule type="expression" dxfId="810" priority="115">
      <formula>IF(SUM(G6:G7)&gt;3.7,TRUE,FALSE)</formula>
    </cfRule>
  </conditionalFormatting>
  <conditionalFormatting sqref="G6">
    <cfRule type="expression" dxfId="809" priority="114">
      <formula>IF(SUM(G6:G7)&gt;3.7,TRUE,FALSE)</formula>
    </cfRule>
  </conditionalFormatting>
  <conditionalFormatting sqref="E7">
    <cfRule type="expression" dxfId="808" priority="113">
      <formula>IF(E7="",FALSE,IF(LEFT(E7,1)=LEFT(E6,1),TRUE,FALSE))</formula>
    </cfRule>
  </conditionalFormatting>
  <conditionalFormatting sqref="E9">
    <cfRule type="expression" dxfId="807" priority="111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806" priority="112">
      <formula>IF(E8="",FALSE,IF(OR(LEFT(E8,LEN(E8)-1)=LEFT(E7,LEN(E7)-1),LEFT(E8,LEN(E8)-1)=LEFT(E6,LEN(E6)-1)),TRUE,FALSE))</formula>
    </cfRule>
  </conditionalFormatting>
  <conditionalFormatting sqref="G11">
    <cfRule type="expression" dxfId="805" priority="110">
      <formula>IF(SUM(G10:G11)&gt;3.7,TRUE,FALSE)</formula>
    </cfRule>
  </conditionalFormatting>
  <conditionalFormatting sqref="G10">
    <cfRule type="expression" dxfId="804" priority="109">
      <formula>IF(SUM(G10:G11)&gt;3.7,TRUE,FALSE)</formula>
    </cfRule>
  </conditionalFormatting>
  <conditionalFormatting sqref="E11">
    <cfRule type="expression" dxfId="803" priority="108">
      <formula>IF(E11="",FALSE,IF(LEFT(E11,1)=LEFT(E10,1),TRUE,FALSE))</formula>
    </cfRule>
  </conditionalFormatting>
  <conditionalFormatting sqref="E13">
    <cfRule type="expression" dxfId="802" priority="106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801" priority="107">
      <formula>IF(E12="",FALSE,IF(OR(LEFT(E12,LEN(E12)-1)=LEFT(E11,LEN(E11)-1),LEFT(E12,LEN(E12)-1)=LEFT(E10,LEN(E10)-1)),TRUE,FALSE))</formula>
    </cfRule>
  </conditionalFormatting>
  <conditionalFormatting sqref="G15">
    <cfRule type="expression" dxfId="800" priority="105">
      <formula>IF(SUM(G14:G15)&gt;3.7,TRUE,FALSE)</formula>
    </cfRule>
  </conditionalFormatting>
  <conditionalFormatting sqref="G14">
    <cfRule type="expression" dxfId="799" priority="104">
      <formula>IF(SUM(G14:G15)&gt;3.7,TRUE,FALSE)</formula>
    </cfRule>
  </conditionalFormatting>
  <conditionalFormatting sqref="E15">
    <cfRule type="expression" dxfId="798" priority="103">
      <formula>IF(E15="",FALSE,IF(LEFT(E15,1)=LEFT(E14,1),TRUE,FALSE))</formula>
    </cfRule>
  </conditionalFormatting>
  <conditionalFormatting sqref="E17">
    <cfRule type="expression" dxfId="797" priority="101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796" priority="102">
      <formula>IF(E16="",FALSE,IF(OR(LEFT(E16,LEN(E16)-1)=LEFT(E15,LEN(E15)-1),LEFT(E16,LEN(E16)-1)=LEFT(E14,LEN(E14)-1)),TRUE,FALSE))</formula>
    </cfRule>
  </conditionalFormatting>
  <conditionalFormatting sqref="G19">
    <cfRule type="expression" dxfId="795" priority="100">
      <formula>IF(SUM(G18:G19)&gt;3.7,TRUE,FALSE)</formula>
    </cfRule>
  </conditionalFormatting>
  <conditionalFormatting sqref="G18">
    <cfRule type="expression" dxfId="794" priority="99">
      <formula>IF(SUM(G18:G19)&gt;3.7,TRUE,FALSE)</formula>
    </cfRule>
  </conditionalFormatting>
  <conditionalFormatting sqref="E19">
    <cfRule type="expression" dxfId="793" priority="98">
      <formula>IF(E19="",FALSE,IF(LEFT(E19,1)=LEFT(E18,1),TRUE,FALSE))</formula>
    </cfRule>
  </conditionalFormatting>
  <conditionalFormatting sqref="E21">
    <cfRule type="expression" dxfId="792" priority="96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791" priority="97">
      <formula>IF(E20="",FALSE,IF(OR(LEFT(E20,LEN(E20)-1)=LEFT(E19,LEN(E19)-1),LEFT(E20,LEN(E20)-1)=LEFT(E18,LEN(E18)-1)),TRUE,FALSE))</formula>
    </cfRule>
  </conditionalFormatting>
  <conditionalFormatting sqref="G23">
    <cfRule type="expression" dxfId="790" priority="95">
      <formula>IF(SUM(G22:G23)&gt;3.7,TRUE,FALSE)</formula>
    </cfRule>
  </conditionalFormatting>
  <conditionalFormatting sqref="G22">
    <cfRule type="expression" dxfId="789" priority="94">
      <formula>IF(SUM(G22:G23)&gt;3.7,TRUE,FALSE)</formula>
    </cfRule>
  </conditionalFormatting>
  <conditionalFormatting sqref="E23">
    <cfRule type="expression" dxfId="788" priority="93">
      <formula>IF(E23="",FALSE,IF(LEFT(E23,1)=LEFT(E22,1),TRUE,FALSE))</formula>
    </cfRule>
  </conditionalFormatting>
  <conditionalFormatting sqref="E25">
    <cfRule type="expression" dxfId="787" priority="91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786" priority="92">
      <formula>IF(E24="",FALSE,IF(OR(LEFT(E24,LEN(E24)-1)=LEFT(E23,LEN(E23)-1),LEFT(E24,LEN(E24)-1)=LEFT(E22,LEN(E22)-1)),TRUE,FALSE))</formula>
    </cfRule>
  </conditionalFormatting>
  <conditionalFormatting sqref="G27">
    <cfRule type="expression" dxfId="785" priority="90">
      <formula>IF(SUM(G26:G27)&gt;3.7,TRUE,FALSE)</formula>
    </cfRule>
  </conditionalFormatting>
  <conditionalFormatting sqref="G26">
    <cfRule type="expression" dxfId="784" priority="89">
      <formula>IF(SUM(G26:G27)&gt;3.7,TRUE,FALSE)</formula>
    </cfRule>
  </conditionalFormatting>
  <conditionalFormatting sqref="E27">
    <cfRule type="expression" dxfId="783" priority="88">
      <formula>IF(E27="",FALSE,IF(LEFT(E27,1)=LEFT(E26,1),TRUE,FALSE))</formula>
    </cfRule>
  </conditionalFormatting>
  <conditionalFormatting sqref="E29">
    <cfRule type="expression" dxfId="782" priority="86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781" priority="87">
      <formula>IF(E28="",FALSE,IF(OR(LEFT(E28,LEN(E28)-1)=LEFT(E27,LEN(E27)-1),LEFT(E28,LEN(E28)-1)=LEFT(E26,LEN(E26)-1)),TRUE,FALSE))</formula>
    </cfRule>
  </conditionalFormatting>
  <conditionalFormatting sqref="G31">
    <cfRule type="expression" dxfId="780" priority="85">
      <formula>IF(SUM(G30:G31)&gt;3.7,TRUE,FALSE)</formula>
    </cfRule>
  </conditionalFormatting>
  <conditionalFormatting sqref="G30">
    <cfRule type="expression" dxfId="779" priority="84">
      <formula>IF(SUM(G30:G31)&gt;3.7,TRUE,FALSE)</formula>
    </cfRule>
  </conditionalFormatting>
  <conditionalFormatting sqref="E31">
    <cfRule type="expression" dxfId="778" priority="83">
      <formula>IF(E31="",FALSE,IF(LEFT(E31,1)=LEFT(E30,1),TRUE,FALSE))</formula>
    </cfRule>
  </conditionalFormatting>
  <conditionalFormatting sqref="E33">
    <cfRule type="expression" dxfId="777" priority="81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776" priority="82">
      <formula>IF(E32="",FALSE,IF(OR(LEFT(E32,LEN(E32)-1)=LEFT(E31,LEN(E31)-1),LEFT(E32,LEN(E32)-1)=LEFT(E30,LEN(E30)-1)),TRUE,FALSE))</formula>
    </cfRule>
  </conditionalFormatting>
  <conditionalFormatting sqref="G35">
    <cfRule type="expression" dxfId="775" priority="80">
      <formula>IF(SUM(G34:G35)&gt;3.7,TRUE,FALSE)</formula>
    </cfRule>
  </conditionalFormatting>
  <conditionalFormatting sqref="G34">
    <cfRule type="expression" dxfId="774" priority="79">
      <formula>IF(SUM(G34:G35)&gt;3.7,TRUE,FALSE)</formula>
    </cfRule>
  </conditionalFormatting>
  <conditionalFormatting sqref="E35">
    <cfRule type="expression" dxfId="773" priority="78">
      <formula>IF(E35="",FALSE,IF(LEFT(E35,1)=LEFT(E34,1),TRUE,FALSE))</formula>
    </cfRule>
  </conditionalFormatting>
  <conditionalFormatting sqref="E37">
    <cfRule type="expression" dxfId="772" priority="76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771" priority="77">
      <formula>IF(E36="",FALSE,IF(OR(LEFT(E36,LEN(E36)-1)=LEFT(E35,LEN(E35)-1),LEFT(E36,LEN(E36)-1)=LEFT(E34,LEN(E34)-1)),TRUE,FALSE))</formula>
    </cfRule>
  </conditionalFormatting>
  <conditionalFormatting sqref="G39">
    <cfRule type="expression" dxfId="770" priority="75">
      <formula>IF(SUM(G38:G39)&gt;3.7,TRUE,FALSE)</formula>
    </cfRule>
  </conditionalFormatting>
  <conditionalFormatting sqref="G38">
    <cfRule type="expression" dxfId="769" priority="74">
      <formula>IF(SUM(G38:G39)&gt;3.7,TRUE,FALSE)</formula>
    </cfRule>
  </conditionalFormatting>
  <conditionalFormatting sqref="E39">
    <cfRule type="expression" dxfId="768" priority="73">
      <formula>IF(E39="",FALSE,IF(LEFT(E39,1)=LEFT(E38,1),TRUE,FALSE))</formula>
    </cfRule>
  </conditionalFormatting>
  <conditionalFormatting sqref="E41">
    <cfRule type="expression" dxfId="767" priority="71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766" priority="72">
      <formula>IF(E40="",FALSE,IF(OR(LEFT(E40,LEN(E40)-1)=LEFT(E39,LEN(E39)-1),LEFT(E40,LEN(E40)-1)=LEFT(E38,LEN(E38)-1)),TRUE,FALSE))</formula>
    </cfRule>
  </conditionalFormatting>
  <conditionalFormatting sqref="G43">
    <cfRule type="expression" dxfId="765" priority="70">
      <formula>IF(SUM(G42:G43)&gt;3.7,TRUE,FALSE)</formula>
    </cfRule>
  </conditionalFormatting>
  <conditionalFormatting sqref="G42">
    <cfRule type="expression" dxfId="764" priority="69">
      <formula>IF(SUM(G42:G43)&gt;3.7,TRUE,FALSE)</formula>
    </cfRule>
  </conditionalFormatting>
  <conditionalFormatting sqref="E43">
    <cfRule type="expression" dxfId="763" priority="68">
      <formula>IF(E43="",FALSE,IF(LEFT(E43,1)=LEFT(E42,1),TRUE,FALSE))</formula>
    </cfRule>
  </conditionalFormatting>
  <conditionalFormatting sqref="E45">
    <cfRule type="expression" dxfId="762" priority="66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761" priority="67">
      <formula>IF(E44="",FALSE,IF(OR(LEFT(E44,LEN(E44)-1)=LEFT(E43,LEN(E43)-1),LEFT(E44,LEN(E44)-1)=LEFT(E42,LEN(E42)-1)),TRUE,FALSE))</formula>
    </cfRule>
  </conditionalFormatting>
  <conditionalFormatting sqref="G47">
    <cfRule type="expression" dxfId="760" priority="65">
      <formula>IF(SUM(G46:G47)&gt;3.7,TRUE,FALSE)</formula>
    </cfRule>
  </conditionalFormatting>
  <conditionalFormatting sqref="G46">
    <cfRule type="expression" dxfId="759" priority="64">
      <formula>IF(SUM(G46:G47)&gt;3.7,TRUE,FALSE)</formula>
    </cfRule>
  </conditionalFormatting>
  <conditionalFormatting sqref="E47">
    <cfRule type="expression" dxfId="758" priority="63">
      <formula>IF(E47="",FALSE,IF(LEFT(E47,1)=LEFT(E46,1),TRUE,FALSE))</formula>
    </cfRule>
  </conditionalFormatting>
  <conditionalFormatting sqref="E49">
    <cfRule type="expression" dxfId="757" priority="61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756" priority="62">
      <formula>IF(E48="",FALSE,IF(OR(LEFT(E48,LEN(E48)-1)=LEFT(E47,LEN(E47)-1),LEFT(E48,LEN(E48)-1)=LEFT(E46,LEN(E46)-1)),TRUE,FALSE))</formula>
    </cfRule>
  </conditionalFormatting>
  <conditionalFormatting sqref="G51">
    <cfRule type="expression" dxfId="755" priority="60">
      <formula>IF(SUM(G50:G51)&gt;3.7,TRUE,FALSE)</formula>
    </cfRule>
  </conditionalFormatting>
  <conditionalFormatting sqref="G50">
    <cfRule type="expression" dxfId="754" priority="59">
      <formula>IF(SUM(G50:G51)&gt;3.7,TRUE,FALSE)</formula>
    </cfRule>
  </conditionalFormatting>
  <conditionalFormatting sqref="E51">
    <cfRule type="expression" dxfId="753" priority="58">
      <formula>IF(E51="",FALSE,IF(LEFT(E51,1)=LEFT(E50,1),TRUE,FALSE))</formula>
    </cfRule>
  </conditionalFormatting>
  <conditionalFormatting sqref="E53">
    <cfRule type="expression" dxfId="752" priority="56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751" priority="57">
      <formula>IF(E52="",FALSE,IF(OR(LEFT(E52,LEN(E52)-1)=LEFT(E51,LEN(E51)-1),LEFT(E52,LEN(E52)-1)=LEFT(E50,LEN(E50)-1)),TRUE,FALSE))</formula>
    </cfRule>
  </conditionalFormatting>
  <conditionalFormatting sqref="G55">
    <cfRule type="expression" dxfId="750" priority="55">
      <formula>IF(SUM(G54:G55)&gt;3.7,TRUE,FALSE)</formula>
    </cfRule>
  </conditionalFormatting>
  <conditionalFormatting sqref="G54">
    <cfRule type="expression" dxfId="749" priority="54">
      <formula>IF(SUM(G54:G55)&gt;3.7,TRUE,FALSE)</formula>
    </cfRule>
  </conditionalFormatting>
  <conditionalFormatting sqref="E55">
    <cfRule type="expression" dxfId="748" priority="53">
      <formula>IF(E55="",FALSE,IF(LEFT(E55,1)=LEFT(E54,1),TRUE,FALSE))</formula>
    </cfRule>
  </conditionalFormatting>
  <conditionalFormatting sqref="E57">
    <cfRule type="expression" dxfId="747" priority="51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746" priority="52">
      <formula>IF(E56="",FALSE,IF(OR(LEFT(E56,LEN(E56)-1)=LEFT(E55,LEN(E55)-1),LEFT(E56,LEN(E56)-1)=LEFT(E54,LEN(E54)-1)),TRUE,FALSE))</formula>
    </cfRule>
  </conditionalFormatting>
  <conditionalFormatting sqref="G59">
    <cfRule type="expression" dxfId="745" priority="50">
      <formula>IF(SUM(G58:G59)&gt;3.7,TRUE,FALSE)</formula>
    </cfRule>
  </conditionalFormatting>
  <conditionalFormatting sqref="G58">
    <cfRule type="expression" dxfId="744" priority="49">
      <formula>IF(SUM(G58:G59)&gt;3.7,TRUE,FALSE)</formula>
    </cfRule>
  </conditionalFormatting>
  <conditionalFormatting sqref="E59">
    <cfRule type="expression" dxfId="743" priority="48">
      <formula>IF(E59="",FALSE,IF(LEFT(E59,1)=LEFT(E58,1),TRUE,FALSE))</formula>
    </cfRule>
  </conditionalFormatting>
  <conditionalFormatting sqref="E61">
    <cfRule type="expression" dxfId="742" priority="46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741" priority="47">
      <formula>IF(E60="",FALSE,IF(OR(LEFT(E60,LEN(E60)-1)=LEFT(E59,LEN(E59)-1),LEFT(E60,LEN(E60)-1)=LEFT(E58,LEN(E58)-1)),TRUE,FALSE))</formula>
    </cfRule>
  </conditionalFormatting>
  <conditionalFormatting sqref="G63">
    <cfRule type="expression" dxfId="740" priority="45">
      <formula>IF(SUM(G62:G63)&gt;3.7,TRUE,FALSE)</formula>
    </cfRule>
  </conditionalFormatting>
  <conditionalFormatting sqref="G62">
    <cfRule type="expression" dxfId="739" priority="44">
      <formula>IF(SUM(G62:G63)&gt;3.7,TRUE,FALSE)</formula>
    </cfRule>
  </conditionalFormatting>
  <conditionalFormatting sqref="E63">
    <cfRule type="expression" dxfId="738" priority="43">
      <formula>IF(E63="",FALSE,IF(LEFT(E63,1)=LEFT(E62,1),TRUE,FALSE))</formula>
    </cfRule>
  </conditionalFormatting>
  <conditionalFormatting sqref="E65">
    <cfRule type="expression" dxfId="737" priority="41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736" priority="42">
      <formula>IF(E64="",FALSE,IF(OR(LEFT(E64,LEN(E64)-1)=LEFT(E63,LEN(E63)-1),LEFT(E64,LEN(E64)-1)=LEFT(E62,LEN(E62)-1)),TRUE,FALSE))</formula>
    </cfRule>
  </conditionalFormatting>
  <conditionalFormatting sqref="G67">
    <cfRule type="expression" dxfId="735" priority="40">
      <formula>IF(SUM(G66:G67)&gt;3.7,TRUE,FALSE)</formula>
    </cfRule>
  </conditionalFormatting>
  <conditionalFormatting sqref="G66">
    <cfRule type="expression" dxfId="734" priority="39">
      <formula>IF(SUM(G66:G67)&gt;3.7,TRUE,FALSE)</formula>
    </cfRule>
  </conditionalFormatting>
  <conditionalFormatting sqref="E67">
    <cfRule type="expression" dxfId="733" priority="38">
      <formula>IF(E67="",FALSE,IF(LEFT(E67,1)=LEFT(E66,1),TRUE,FALSE))</formula>
    </cfRule>
  </conditionalFormatting>
  <conditionalFormatting sqref="E69">
    <cfRule type="expression" dxfId="732" priority="36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731" priority="37">
      <formula>IF(E68="",FALSE,IF(OR(LEFT(E68,LEN(E68)-1)=LEFT(E67,LEN(E67)-1),LEFT(E68,LEN(E68)-1)=LEFT(E66,LEN(E66)-1)),TRUE,FALSE))</formula>
    </cfRule>
  </conditionalFormatting>
  <conditionalFormatting sqref="G71">
    <cfRule type="expression" dxfId="730" priority="35">
      <formula>IF(SUM(G70:G71)&gt;3.7,TRUE,FALSE)</formula>
    </cfRule>
  </conditionalFormatting>
  <conditionalFormatting sqref="G70">
    <cfRule type="expression" dxfId="729" priority="34">
      <formula>IF(SUM(G70:G71)&gt;3.7,TRUE,FALSE)</formula>
    </cfRule>
  </conditionalFormatting>
  <conditionalFormatting sqref="E71">
    <cfRule type="expression" dxfId="728" priority="33">
      <formula>IF(E71="",FALSE,IF(LEFT(E71,1)=LEFT(E70,1),TRUE,FALSE))</formula>
    </cfRule>
  </conditionalFormatting>
  <conditionalFormatting sqref="E73">
    <cfRule type="expression" dxfId="727" priority="31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726" priority="32">
      <formula>IF(E72="",FALSE,IF(OR(LEFT(E72,LEN(E72)-1)=LEFT(E71,LEN(E71)-1),LEFT(E72,LEN(E72)-1)=LEFT(E70,LEN(E70)-1)),TRUE,FALSE))</formula>
    </cfRule>
  </conditionalFormatting>
  <conditionalFormatting sqref="G75">
    <cfRule type="expression" dxfId="725" priority="30">
      <formula>IF(SUM(G74:G75)&gt;3.7,TRUE,FALSE)</formula>
    </cfRule>
  </conditionalFormatting>
  <conditionalFormatting sqref="G74">
    <cfRule type="expression" dxfId="724" priority="29">
      <formula>IF(SUM(G74:G75)&gt;3.7,TRUE,FALSE)</formula>
    </cfRule>
  </conditionalFormatting>
  <conditionalFormatting sqref="E75">
    <cfRule type="expression" dxfId="723" priority="28">
      <formula>IF(E75="",FALSE,IF(LEFT(E75,1)=LEFT(E74,1),TRUE,FALSE))</formula>
    </cfRule>
  </conditionalFormatting>
  <conditionalFormatting sqref="E77">
    <cfRule type="expression" dxfId="722" priority="26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721" priority="27">
      <formula>IF(E76="",FALSE,IF(OR(LEFT(E76,LEN(E76)-1)=LEFT(E75,LEN(E75)-1),LEFT(E76,LEN(E76)-1)=LEFT(E74,LEN(E74)-1)),TRUE,FALSE))</formula>
    </cfRule>
  </conditionalFormatting>
  <conditionalFormatting sqref="G79">
    <cfRule type="expression" dxfId="720" priority="25">
      <formula>IF(SUM(G78:G79)&gt;3.7,TRUE,FALSE)</formula>
    </cfRule>
  </conditionalFormatting>
  <conditionalFormatting sqref="G78">
    <cfRule type="expression" dxfId="719" priority="24">
      <formula>IF(SUM(G78:G79)&gt;3.7,TRUE,FALSE)</formula>
    </cfRule>
  </conditionalFormatting>
  <conditionalFormatting sqref="E79">
    <cfRule type="expression" dxfId="718" priority="23">
      <formula>IF(E79="",FALSE,IF(LEFT(E79,1)=LEFT(E78,1),TRUE,FALSE))</formula>
    </cfRule>
  </conditionalFormatting>
  <conditionalFormatting sqref="E81">
    <cfRule type="expression" dxfId="717" priority="21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716" priority="22">
      <formula>IF(E80="",FALSE,IF(OR(LEFT(E80,LEN(E80)-1)=LEFT(E79,LEN(E79)-1),LEFT(E80,LEN(E80)-1)=LEFT(E78,LEN(E78)-1)),TRUE,FALSE))</formula>
    </cfRule>
  </conditionalFormatting>
  <conditionalFormatting sqref="G83">
    <cfRule type="expression" dxfId="715" priority="20">
      <formula>IF(SUM(G82:G83)&gt;3.7,TRUE,FALSE)</formula>
    </cfRule>
  </conditionalFormatting>
  <conditionalFormatting sqref="G82">
    <cfRule type="expression" dxfId="714" priority="19">
      <formula>IF(SUM(G82:G83)&gt;3.7,TRUE,FALSE)</formula>
    </cfRule>
  </conditionalFormatting>
  <conditionalFormatting sqref="E83">
    <cfRule type="expression" dxfId="713" priority="18">
      <formula>IF(E83="",FALSE,IF(LEFT(E83,1)=LEFT(E82,1),TRUE,FALSE))</formula>
    </cfRule>
  </conditionalFormatting>
  <conditionalFormatting sqref="E85">
    <cfRule type="expression" dxfId="712" priority="16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711" priority="17">
      <formula>IF(E84="",FALSE,IF(OR(LEFT(E84,LEN(E84)-1)=LEFT(E83,LEN(E83)-1),LEFT(E84,LEN(E84)-1)=LEFT(E82,LEN(E82)-1)),TRUE,FALSE))</formula>
    </cfRule>
  </conditionalFormatting>
  <conditionalFormatting sqref="G87">
    <cfRule type="expression" dxfId="710" priority="15">
      <formula>IF(SUM(G86:G87)&gt;3.7,TRUE,FALSE)</formula>
    </cfRule>
  </conditionalFormatting>
  <conditionalFormatting sqref="G86">
    <cfRule type="expression" dxfId="709" priority="14">
      <formula>IF(SUM(G86:G87)&gt;3.7,TRUE,FALSE)</formula>
    </cfRule>
  </conditionalFormatting>
  <conditionalFormatting sqref="E87">
    <cfRule type="expression" dxfId="708" priority="13">
      <formula>IF(E87="",FALSE,IF(LEFT(E87,1)=LEFT(E86,1),TRUE,FALSE))</formula>
    </cfRule>
  </conditionalFormatting>
  <conditionalFormatting sqref="E89">
    <cfRule type="expression" dxfId="707" priority="11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706" priority="12">
      <formula>IF(E88="",FALSE,IF(OR(LEFT(E88,LEN(E88)-1)=LEFT(E87,LEN(E87)-1),LEFT(E88,LEN(E88)-1)=LEFT(E86,LEN(E86)-1)),TRUE,FALSE))</formula>
    </cfRule>
  </conditionalFormatting>
  <conditionalFormatting sqref="G91">
    <cfRule type="expression" dxfId="705" priority="10">
      <formula>IF(SUM(G90:G91)&gt;3.7,TRUE,FALSE)</formula>
    </cfRule>
  </conditionalFormatting>
  <conditionalFormatting sqref="G90">
    <cfRule type="expression" dxfId="704" priority="9">
      <formula>IF(SUM(G90:G91)&gt;3.7,TRUE,FALSE)</formula>
    </cfRule>
  </conditionalFormatting>
  <conditionalFormatting sqref="E91">
    <cfRule type="expression" dxfId="703" priority="8">
      <formula>IF(E91="",FALSE,IF(LEFT(E91,1)=LEFT(E90,1),TRUE,FALSE))</formula>
    </cfRule>
  </conditionalFormatting>
  <conditionalFormatting sqref="E93">
    <cfRule type="expression" dxfId="702" priority="6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701" priority="7">
      <formula>IF(E92="",FALSE,IF(OR(LEFT(E92,LEN(E92)-1)=LEFT(E91,LEN(E91)-1),LEFT(E92,LEN(E92)-1)=LEFT(E90,LEN(E90)-1)),TRUE,FALSE))</formula>
    </cfRule>
  </conditionalFormatting>
  <conditionalFormatting sqref="G95">
    <cfRule type="expression" dxfId="700" priority="5">
      <formula>IF(SUM(G94:G95)&gt;3.7,TRUE,FALSE)</formula>
    </cfRule>
  </conditionalFormatting>
  <conditionalFormatting sqref="G94">
    <cfRule type="expression" dxfId="699" priority="4">
      <formula>IF(SUM(G94:G95)&gt;3.7,TRUE,FALSE)</formula>
    </cfRule>
  </conditionalFormatting>
  <conditionalFormatting sqref="E95">
    <cfRule type="expression" dxfId="698" priority="3">
      <formula>IF(E95="",FALSE,IF(LEFT(E95,1)=LEFT(E94,1),TRUE,FALSE))</formula>
    </cfRule>
  </conditionalFormatting>
  <conditionalFormatting sqref="E97">
    <cfRule type="expression" dxfId="697" priority="1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696" priority="2">
      <formula>IF(E96="",FALSE,IF(OR(LEFT(E96,LEN(E96)-1)=LEFT(E95,LEN(E95)-1),LEFT(E96,LEN(E96)-1)=LEFT(E94,LEN(E94)-1)),TRUE,FALSE))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23CB-581E-494F-A691-5006F5357A0F}">
  <dimension ref="A1:T123"/>
  <sheetViews>
    <sheetView workbookViewId="0">
      <pane ySplit="1" topLeftCell="A2" activePane="bottomLeft" state="frozen"/>
      <selection pane="bottomLeft" activeCell="B2" sqref="B2:B5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O5+0.000001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7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O9+0.000002</f>
        <v>1.9999999999999999E-6</v>
      </c>
      <c r="S3" s="13">
        <f>B6</f>
        <v>0</v>
      </c>
      <c r="T3" s="13">
        <f>C6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2" t="str">
        <f>IF(N4="","",N4+O3)</f>
        <v/>
      </c>
      <c r="R4" s="13">
        <f>O13+0.000003</f>
        <v>3.0000000000000001E-6</v>
      </c>
      <c r="S4" s="13">
        <f>B10</f>
        <v>0</v>
      </c>
      <c r="T4" s="13">
        <f>C10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si="0"/>
        <v/>
      </c>
      <c r="O5" s="15">
        <f>IF(N5="",0,N5+O4)</f>
        <v>0</v>
      </c>
      <c r="R5" s="13">
        <f>O17+0.000004</f>
        <v>3.9999999999999998E-6</v>
      </c>
      <c r="S5" s="13">
        <f>B14</f>
        <v>0</v>
      </c>
      <c r="T5" s="13">
        <f>C14</f>
        <v>0</v>
      </c>
    </row>
    <row r="6" spans="1:20" x14ac:dyDescent="0.25">
      <c r="A6" s="73">
        <v>2</v>
      </c>
      <c r="B6" s="74"/>
      <c r="C6" s="75"/>
      <c r="D6" s="35">
        <v>1</v>
      </c>
      <c r="E6" s="36"/>
      <c r="F6" s="37" t="str">
        <f>IF($E6="","",IF(ISNA(VLOOKUP($E6,DD!$A$2:$C$150,2,0)),"NO SUCH DIVE",VLOOKUP($E6,DD!$A$2:$C$150,2,0)))</f>
        <v/>
      </c>
      <c r="G6" s="35" t="str">
        <f>IF($E6="","",IF(ISNA(VLOOKUP($E6,DD!$A$2:$C$150,3,0)),"",VLOOKUP($E6,DD!$A$2:$C$150,3,0)))</f>
        <v/>
      </c>
      <c r="H6" s="38"/>
      <c r="I6" s="38"/>
      <c r="J6" s="38"/>
      <c r="K6" s="38"/>
      <c r="L6" s="38"/>
      <c r="M6" s="36"/>
      <c r="N6" s="37" t="str">
        <f t="shared" si="0"/>
        <v/>
      </c>
      <c r="O6" s="37" t="str">
        <f>IF(N6="","",N6)</f>
        <v/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73"/>
      <c r="B7" s="74"/>
      <c r="C7" s="75"/>
      <c r="D7" s="35">
        <v>2</v>
      </c>
      <c r="E7" s="36"/>
      <c r="F7" s="37" t="str">
        <f>IF($E7="","",IF(ISNA(VLOOKUP($E7,DD!$A$2:$C$150,2,0)),"NO SUCH DIVE",VLOOKUP($E7,DD!$A$2:$C$150,2,0)))</f>
        <v/>
      </c>
      <c r="G7" s="35" t="str">
        <f>IF($E7="","",IF(ISNA(VLOOKUP($E7,DD!$A$2:$C$150,3,0)),"",VLOOKUP($E7,DD!$A$2:$C$150,3,0)))</f>
        <v/>
      </c>
      <c r="H7" s="38"/>
      <c r="I7" s="38"/>
      <c r="J7" s="38"/>
      <c r="K7" s="38"/>
      <c r="L7" s="38"/>
      <c r="M7" s="36"/>
      <c r="N7" s="37" t="str">
        <f t="shared" si="0"/>
        <v/>
      </c>
      <c r="O7" s="37" t="str">
        <f>IF(N7="","",N7+O6)</f>
        <v/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73"/>
      <c r="B8" s="74"/>
      <c r="C8" s="75"/>
      <c r="D8" s="35">
        <v>3</v>
      </c>
      <c r="E8" s="36"/>
      <c r="F8" s="37" t="str">
        <f>IF($E8="","",IF(ISNA(VLOOKUP($E8,DD!$A$2:$C$150,2,0)),"NO SUCH DIVE",VLOOKUP($E8,DD!$A$2:$C$150,2,0)))</f>
        <v/>
      </c>
      <c r="G8" s="35" t="str">
        <f>IF($E8="","",IF(ISNA(VLOOKUP($E8,DD!$A$2:$C$150,3,0)),"",VLOOKUP($E8,DD!$A$2:$C$150,3,0)))</f>
        <v/>
      </c>
      <c r="H8" s="38"/>
      <c r="I8" s="38"/>
      <c r="J8" s="38"/>
      <c r="K8" s="38"/>
      <c r="L8" s="38"/>
      <c r="M8" s="36"/>
      <c r="N8" s="37" t="str">
        <f t="shared" si="0"/>
        <v/>
      </c>
      <c r="O8" s="37" t="str">
        <f>IF(N8="","",N8+O7)</f>
        <v/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73"/>
      <c r="B9" s="74"/>
      <c r="C9" s="75"/>
      <c r="D9" s="35">
        <v>4</v>
      </c>
      <c r="E9" s="36"/>
      <c r="F9" s="37" t="str">
        <f>IF($E9="","",IF(ISNA(VLOOKUP($E9,DD!$A$2:$C$150,2,0)),"NO SUCH DIVE",VLOOKUP($E9,DD!$A$2:$C$150,2,0)))</f>
        <v/>
      </c>
      <c r="G9" s="35" t="str">
        <f>IF($E9="","",IF(ISNA(VLOOKUP($E9,DD!$A$2:$C$150,3,0)),"",VLOOKUP($E9,DD!$A$2:$C$150,3,0)))</f>
        <v/>
      </c>
      <c r="H9" s="38"/>
      <c r="I9" s="38"/>
      <c r="J9" s="38"/>
      <c r="K9" s="38"/>
      <c r="L9" s="38"/>
      <c r="M9" s="36"/>
      <c r="N9" s="37" t="str">
        <f t="shared" si="0"/>
        <v/>
      </c>
      <c r="O9" s="39">
        <f>IF(N9="",0,N9+O8)</f>
        <v>0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71">
        <v>3</v>
      </c>
      <c r="B10" s="67"/>
      <c r="C10" s="68"/>
      <c r="D10" s="14">
        <v>1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2" t="str">
        <f>IF(N10="","",N10)</f>
        <v/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71"/>
      <c r="B11" s="67"/>
      <c r="C11" s="68"/>
      <c r="D11" s="14">
        <v>2</v>
      </c>
      <c r="E11" s="8"/>
      <c r="F11" s="12" t="str">
        <f>IF($E11="","",IF(ISNA(VLOOKUP($E11,DD!$A$2:$C$150,2,0)),"NO SUCH DIVE",VLOOKUP($E11,DD!$A$2:$C$150,2,0)))</f>
        <v/>
      </c>
      <c r="G11" s="14" t="str">
        <f>IF($E11="","",IF(ISNA(VLOOKUP($E11,DD!$A$2:$C$150,3,0)),"",VLOOKUP($E11,DD!$A$2:$C$150,3,0)))</f>
        <v/>
      </c>
      <c r="H11" s="11"/>
      <c r="I11" s="11"/>
      <c r="J11" s="11"/>
      <c r="K11" s="11"/>
      <c r="L11" s="11"/>
      <c r="M11" s="8"/>
      <c r="N11" s="12" t="str">
        <f t="shared" si="0"/>
        <v/>
      </c>
      <c r="O11" s="12" t="str">
        <f>IF(N11="","",N11+O10)</f>
        <v/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71"/>
      <c r="B12" s="67"/>
      <c r="C12" s="68"/>
      <c r="D12" s="14">
        <v>3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si="0"/>
        <v/>
      </c>
      <c r="O12" s="12" t="str">
        <f>IF(N12="","",N12+O11)</f>
        <v/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71"/>
      <c r="B13" s="67"/>
      <c r="C13" s="68"/>
      <c r="D13" s="14">
        <v>4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5">
        <f>IF(N13="",0,N13+O12)</f>
        <v>0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73">
        <v>4</v>
      </c>
      <c r="B14" s="74"/>
      <c r="C14" s="75"/>
      <c r="D14" s="35">
        <v>1</v>
      </c>
      <c r="E14" s="36"/>
      <c r="F14" s="37" t="str">
        <f>IF($E14="","",IF(ISNA(VLOOKUP($E14,DD!$A$2:$C$150,2,0)),"NO SUCH DIVE",VLOOKUP($E14,DD!$A$2:$C$150,2,0)))</f>
        <v/>
      </c>
      <c r="G14" s="35" t="str">
        <f>IF($E14="","",IF(ISNA(VLOOKUP($E14,DD!$A$2:$C$150,3,0)),"",VLOOKUP($E14,DD!$A$2:$C$150,3,0)))</f>
        <v/>
      </c>
      <c r="H14" s="38"/>
      <c r="I14" s="38"/>
      <c r="J14" s="38"/>
      <c r="K14" s="38"/>
      <c r="L14" s="38"/>
      <c r="M14" s="36"/>
      <c r="N14" s="37" t="str">
        <f t="shared" si="0"/>
        <v/>
      </c>
      <c r="O14" s="37" t="str">
        <f>IF(N14="","",N14)</f>
        <v/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73"/>
      <c r="B15" s="74"/>
      <c r="C15" s="75"/>
      <c r="D15" s="35">
        <v>2</v>
      </c>
      <c r="E15" s="36"/>
      <c r="F15" s="37" t="str">
        <f>IF($E15="","",IF(ISNA(VLOOKUP($E15,DD!$A$2:$C$150,2,0)),"NO SUCH DIVE",VLOOKUP($E15,DD!$A$2:$C$150,2,0)))</f>
        <v/>
      </c>
      <c r="G15" s="35" t="str">
        <f>IF($E15="","",IF(ISNA(VLOOKUP($E15,DD!$A$2:$C$150,3,0)),"",VLOOKUP($E15,DD!$A$2:$C$150,3,0)))</f>
        <v/>
      </c>
      <c r="H15" s="38"/>
      <c r="I15" s="38"/>
      <c r="J15" s="38"/>
      <c r="K15" s="38"/>
      <c r="L15" s="38"/>
      <c r="M15" s="36"/>
      <c r="N15" s="37" t="str">
        <f t="shared" si="0"/>
        <v/>
      </c>
      <c r="O15" s="37" t="str">
        <f>IF(N15="","",N15+O14)</f>
        <v/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73"/>
      <c r="B16" s="74"/>
      <c r="C16" s="75"/>
      <c r="D16" s="35">
        <v>3</v>
      </c>
      <c r="E16" s="36"/>
      <c r="F16" s="37" t="str">
        <f>IF($E16="","",IF(ISNA(VLOOKUP($E16,DD!$A$2:$C$150,2,0)),"NO SUCH DIVE",VLOOKUP($E16,DD!$A$2:$C$150,2,0)))</f>
        <v/>
      </c>
      <c r="G16" s="35" t="str">
        <f>IF($E16="","",IF(ISNA(VLOOKUP($E16,DD!$A$2:$C$150,3,0)),"",VLOOKUP($E16,DD!$A$2:$C$150,3,0)))</f>
        <v/>
      </c>
      <c r="H16" s="38"/>
      <c r="I16" s="38"/>
      <c r="J16" s="38"/>
      <c r="K16" s="38"/>
      <c r="L16" s="38"/>
      <c r="M16" s="36"/>
      <c r="N16" s="37" t="str">
        <f t="shared" si="0"/>
        <v/>
      </c>
      <c r="O16" s="37" t="str">
        <f>IF(N16="","",N16+O15)</f>
        <v/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73"/>
      <c r="B17" s="74"/>
      <c r="C17" s="75"/>
      <c r="D17" s="35">
        <v>4</v>
      </c>
      <c r="E17" s="36"/>
      <c r="F17" s="37" t="str">
        <f>IF($E17="","",IF(ISNA(VLOOKUP($E17,DD!$A$2:$C$150,2,0)),"NO SUCH DIVE",VLOOKUP($E17,DD!$A$2:$C$150,2,0)))</f>
        <v/>
      </c>
      <c r="G17" s="35" t="str">
        <f>IF($E17="","",IF(ISNA(VLOOKUP($E17,DD!$A$2:$C$150,3,0)),"",VLOOKUP($E17,DD!$A$2:$C$150,3,0)))</f>
        <v/>
      </c>
      <c r="H17" s="38"/>
      <c r="I17" s="38"/>
      <c r="J17" s="38"/>
      <c r="K17" s="38"/>
      <c r="L17" s="38"/>
      <c r="M17" s="36"/>
      <c r="N17" s="37" t="str">
        <f t="shared" si="0"/>
        <v/>
      </c>
      <c r="O17" s="39">
        <f>IF(N17="",0,N17+O16)</f>
        <v>0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71">
        <v>5</v>
      </c>
      <c r="B18" s="67"/>
      <c r="C18" s="68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1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2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71"/>
      <c r="B19" s="67"/>
      <c r="C19" s="68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1"/>
        <v/>
      </c>
      <c r="O19" s="12" t="str">
        <f t="shared" ref="O19" si="3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71"/>
      <c r="B20" s="67"/>
      <c r="C20" s="68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71"/>
      <c r="B21" s="67"/>
      <c r="C21" s="68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73">
        <v>6</v>
      </c>
      <c r="B22" s="74"/>
      <c r="C22" s="75"/>
      <c r="D22" s="35">
        <v>1</v>
      </c>
      <c r="E22" s="36"/>
      <c r="F22" s="37" t="str">
        <f>IF($E22="","",IF(ISNA(VLOOKUP($E22,DD!$A$2:$C$150,2,0)),"NO SUCH DIVE",VLOOKUP($E22,DD!$A$2:$C$150,2,0)))</f>
        <v/>
      </c>
      <c r="G22" s="35" t="str">
        <f>IF($E22="","",IF(ISNA(VLOOKUP($E22,DD!$A$2:$C$150,3,0)),"",VLOOKUP($E22,DD!$A$2:$C$150,3,0)))</f>
        <v/>
      </c>
      <c r="H22" s="38"/>
      <c r="I22" s="38"/>
      <c r="J22" s="38"/>
      <c r="K22" s="38"/>
      <c r="L22" s="38"/>
      <c r="M22" s="36"/>
      <c r="N22" s="37" t="str">
        <f t="shared" si="1"/>
        <v/>
      </c>
      <c r="O22" s="37" t="str">
        <f t="shared" ref="O22" si="5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73"/>
      <c r="B23" s="74"/>
      <c r="C23" s="75"/>
      <c r="D23" s="35">
        <v>2</v>
      </c>
      <c r="E23" s="36"/>
      <c r="F23" s="37" t="str">
        <f>IF($E23="","",IF(ISNA(VLOOKUP($E23,DD!$A$2:$C$150,2,0)),"NO SUCH DIVE",VLOOKUP($E23,DD!$A$2:$C$150,2,0)))</f>
        <v/>
      </c>
      <c r="G23" s="35" t="str">
        <f>IF($E23="","",IF(ISNA(VLOOKUP($E23,DD!$A$2:$C$150,3,0)),"",VLOOKUP($E23,DD!$A$2:$C$150,3,0)))</f>
        <v/>
      </c>
      <c r="H23" s="38"/>
      <c r="I23" s="38"/>
      <c r="J23" s="38"/>
      <c r="K23" s="38"/>
      <c r="L23" s="38"/>
      <c r="M23" s="36"/>
      <c r="N23" s="37" t="str">
        <f t="shared" si="1"/>
        <v/>
      </c>
      <c r="O23" s="37" t="str">
        <f t="shared" ref="O23" si="6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73"/>
      <c r="B24" s="74"/>
      <c r="C24" s="75"/>
      <c r="D24" s="35">
        <v>3</v>
      </c>
      <c r="E24" s="36"/>
      <c r="F24" s="37" t="str">
        <f>IF($E24="","",IF(ISNA(VLOOKUP($E24,DD!$A$2:$C$150,2,0)),"NO SUCH DIVE",VLOOKUP($E24,DD!$A$2:$C$150,2,0)))</f>
        <v/>
      </c>
      <c r="G24" s="35" t="str">
        <f>IF($E24="","",IF(ISNA(VLOOKUP($E24,DD!$A$2:$C$150,3,0)),"",VLOOKUP($E24,DD!$A$2:$C$150,3,0)))</f>
        <v/>
      </c>
      <c r="H24" s="38"/>
      <c r="I24" s="38"/>
      <c r="J24" s="38"/>
      <c r="K24" s="38"/>
      <c r="L24" s="38"/>
      <c r="M24" s="36"/>
      <c r="N24" s="37" t="str">
        <f t="shared" ref="N24" si="7">IF(G24="","",IF(COUNT(H24:L24)=3,IF(M24&lt;&gt;"",(SUM(H24:J24)-6)*G24,SUM(H24:J24)*G24),IF(M24&lt;&gt;"",(SUM(H24:L24)-MAX(H24:L24)-MIN(H24:L24)-6)*G24,(SUM(H24:L24)-MAX(H24:L24)-MIN(H24:L24))*G24)))</f>
        <v/>
      </c>
      <c r="O24" s="37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73"/>
      <c r="B25" s="74"/>
      <c r="C25" s="75"/>
      <c r="D25" s="35">
        <v>4</v>
      </c>
      <c r="E25" s="36"/>
      <c r="F25" s="37" t="str">
        <f>IF($E25="","",IF(ISNA(VLOOKUP($E25,DD!$A$2:$C$150,2,0)),"NO SUCH DIVE",VLOOKUP($E25,DD!$A$2:$C$150,2,0)))</f>
        <v/>
      </c>
      <c r="G25" s="35" t="str">
        <f>IF($E25="","",IF(ISNA(VLOOKUP($E25,DD!$A$2:$C$150,3,0)),"",VLOOKUP($E25,DD!$A$2:$C$150,3,0)))</f>
        <v/>
      </c>
      <c r="H25" s="38"/>
      <c r="I25" s="38"/>
      <c r="J25" s="38"/>
      <c r="K25" s="38"/>
      <c r="L25" s="38"/>
      <c r="M25" s="36"/>
      <c r="N25" s="37" t="str">
        <f t="shared" si="1"/>
        <v/>
      </c>
      <c r="O25" s="39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71">
        <v>7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" si="8">IF(N26="","",N26)</f>
        <v/>
      </c>
      <c r="R26" s="13">
        <v>0</v>
      </c>
    </row>
    <row r="27" spans="1:20" x14ac:dyDescent="0.25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9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0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71"/>
      <c r="B29" s="67"/>
      <c r="C29" s="68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1"/>
        <v/>
      </c>
      <c r="O29" s="15">
        <f>IF(N29="",0,N29+O28)</f>
        <v>0</v>
      </c>
    </row>
    <row r="30" spans="1:20" x14ac:dyDescent="0.25">
      <c r="A30" s="73">
        <v>8</v>
      </c>
      <c r="B30" s="74"/>
      <c r="C30" s="75"/>
      <c r="D30" s="35">
        <v>1</v>
      </c>
      <c r="E30" s="36"/>
      <c r="F30" s="37" t="str">
        <f>IF($E30="","",IF(ISNA(VLOOKUP($E30,DD!$A$2:$C$150,2,0)),"NO SUCH DIVE",VLOOKUP($E30,DD!$A$2:$C$150,2,0)))</f>
        <v/>
      </c>
      <c r="G30" s="35" t="str">
        <f>IF($E30="","",IF(ISNA(VLOOKUP($E30,DD!$A$2:$C$150,3,0)),"",VLOOKUP($E30,DD!$A$2:$C$150,3,0)))</f>
        <v/>
      </c>
      <c r="H30" s="38"/>
      <c r="I30" s="38"/>
      <c r="J30" s="38"/>
      <c r="K30" s="38"/>
      <c r="L30" s="38"/>
      <c r="M30" s="36"/>
      <c r="N30" s="37" t="str">
        <f t="shared" si="1"/>
        <v/>
      </c>
      <c r="O30" s="37" t="str">
        <f t="shared" ref="O30" si="11">IF(N30="","",N30)</f>
        <v/>
      </c>
    </row>
    <row r="31" spans="1:20" x14ac:dyDescent="0.25">
      <c r="A31" s="73"/>
      <c r="B31" s="74"/>
      <c r="C31" s="75"/>
      <c r="D31" s="35">
        <v>2</v>
      </c>
      <c r="E31" s="36"/>
      <c r="F31" s="37" t="str">
        <f>IF($E31="","",IF(ISNA(VLOOKUP($E31,DD!$A$2:$C$150,2,0)),"NO SUCH DIVE",VLOOKUP($E31,DD!$A$2:$C$150,2,0)))</f>
        <v/>
      </c>
      <c r="G31" s="35" t="str">
        <f>IF($E31="","",IF(ISNA(VLOOKUP($E31,DD!$A$2:$C$150,3,0)),"",VLOOKUP($E31,DD!$A$2:$C$150,3,0)))</f>
        <v/>
      </c>
      <c r="H31" s="38"/>
      <c r="I31" s="38"/>
      <c r="J31" s="38"/>
      <c r="K31" s="38"/>
      <c r="L31" s="38"/>
      <c r="M31" s="36"/>
      <c r="N31" s="37" t="str">
        <f t="shared" si="1"/>
        <v/>
      </c>
      <c r="O31" s="37" t="str">
        <f t="shared" ref="O31" si="12">IF(N31="","",N31+O30)</f>
        <v/>
      </c>
    </row>
    <row r="32" spans="1:20" ht="15.75" thickBot="1" x14ac:dyDescent="0.3">
      <c r="A32" s="73"/>
      <c r="B32" s="74"/>
      <c r="C32" s="75"/>
      <c r="D32" s="35">
        <v>3</v>
      </c>
      <c r="E32" s="36"/>
      <c r="F32" s="37" t="str">
        <f>IF($E32="","",IF(ISNA(VLOOKUP($E32,DD!$A$2:$C$150,2,0)),"NO SUCH DIVE",VLOOKUP($E32,DD!$A$2:$C$150,2,0)))</f>
        <v/>
      </c>
      <c r="G32" s="35" t="str">
        <f>IF($E32="","",IF(ISNA(VLOOKUP($E32,DD!$A$2:$C$150,3,0)),"",VLOOKUP($E32,DD!$A$2:$C$150,3,0)))</f>
        <v/>
      </c>
      <c r="H32" s="38"/>
      <c r="I32" s="38"/>
      <c r="J32" s="38"/>
      <c r="K32" s="38"/>
      <c r="L32" s="38"/>
      <c r="M32" s="36"/>
      <c r="N32" s="37" t="str">
        <f t="shared" ref="N32" si="13">IF(G32="","",IF(COUNT(H32:L32)=3,IF(M32&lt;&gt;"",(SUM(H32:J32)-6)*G32,SUM(H32:J32)*G32),IF(M32&lt;&gt;"",(SUM(H32:L32)-MAX(H32:L32)-MIN(H32:L32)-6)*G32,(SUM(H32:L32)-MAX(H32:L32)-MIN(H32:L32))*G32)))</f>
        <v/>
      </c>
      <c r="O32" s="37" t="str">
        <f>IF(N32="","",N32+O31)</f>
        <v/>
      </c>
    </row>
    <row r="33" spans="1:15" ht="15.75" thickBot="1" x14ac:dyDescent="0.3">
      <c r="A33" s="73"/>
      <c r="B33" s="74"/>
      <c r="C33" s="75"/>
      <c r="D33" s="35">
        <v>4</v>
      </c>
      <c r="E33" s="36"/>
      <c r="F33" s="37" t="str">
        <f>IF($E33="","",IF(ISNA(VLOOKUP($E33,DD!$A$2:$C$150,2,0)),"NO SUCH DIVE",VLOOKUP($E33,DD!$A$2:$C$150,2,0)))</f>
        <v/>
      </c>
      <c r="G33" s="35" t="str">
        <f>IF($E33="","",IF(ISNA(VLOOKUP($E33,DD!$A$2:$C$150,3,0)),"",VLOOKUP($E33,DD!$A$2:$C$150,3,0)))</f>
        <v/>
      </c>
      <c r="H33" s="38"/>
      <c r="I33" s="38"/>
      <c r="J33" s="38"/>
      <c r="K33" s="38"/>
      <c r="L33" s="38"/>
      <c r="M33" s="36"/>
      <c r="N33" s="37" t="str">
        <f t="shared" si="1"/>
        <v/>
      </c>
      <c r="O33" s="39">
        <f>IF(N33="",0,N33+O32)</f>
        <v>0</v>
      </c>
    </row>
    <row r="34" spans="1:15" x14ac:dyDescent="0.25">
      <c r="A34" s="71">
        <v>9</v>
      </c>
      <c r="B34" s="67"/>
      <c r="C34" s="68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2" t="str">
        <f t="shared" ref="O34:O46" si="14">IF(N34="","",N34)</f>
        <v/>
      </c>
    </row>
    <row r="35" spans="1:15" x14ac:dyDescent="0.25">
      <c r="A35" s="71"/>
      <c r="B35" s="67"/>
      <c r="C35" s="68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"/>
        <v/>
      </c>
      <c r="O35" s="12" t="str">
        <f t="shared" ref="O35" si="15">IF(N35="","",N35+O34)</f>
        <v/>
      </c>
    </row>
    <row r="36" spans="1:15" ht="15.75" thickBot="1" x14ac:dyDescent="0.3">
      <c r="A36" s="71"/>
      <c r="B36" s="67"/>
      <c r="C36" s="68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16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71"/>
      <c r="B37" s="67"/>
      <c r="C37" s="68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1"/>
        <v/>
      </c>
      <c r="O37" s="15">
        <f>IF(N37="",0,N37+O36)</f>
        <v>0</v>
      </c>
    </row>
    <row r="38" spans="1:15" x14ac:dyDescent="0.25">
      <c r="A38" s="73">
        <v>10</v>
      </c>
      <c r="B38" s="74"/>
      <c r="C38" s="75"/>
      <c r="D38" s="35">
        <v>1</v>
      </c>
      <c r="E38" s="36"/>
      <c r="F38" s="37" t="str">
        <f>IF($E38="","",IF(ISNA(VLOOKUP($E38,DD!$A$2:$C$150,2,0)),"NO SUCH DIVE",VLOOKUP($E38,DD!$A$2:$C$150,2,0)))</f>
        <v/>
      </c>
      <c r="G38" s="35" t="str">
        <f>IF($E38="","",IF(ISNA(VLOOKUP($E38,DD!$A$2:$C$150,3,0)),"",VLOOKUP($E38,DD!$A$2:$C$150,3,0)))</f>
        <v/>
      </c>
      <c r="H38" s="38"/>
      <c r="I38" s="38"/>
      <c r="J38" s="38"/>
      <c r="K38" s="38"/>
      <c r="L38" s="38"/>
      <c r="M38" s="36"/>
      <c r="N38" s="37" t="str">
        <f t="shared" si="1"/>
        <v/>
      </c>
      <c r="O38" s="37" t="str">
        <f t="shared" si="14"/>
        <v/>
      </c>
    </row>
    <row r="39" spans="1:15" x14ac:dyDescent="0.25">
      <c r="A39" s="73"/>
      <c r="B39" s="74"/>
      <c r="C39" s="75"/>
      <c r="D39" s="35">
        <v>2</v>
      </c>
      <c r="E39" s="36"/>
      <c r="F39" s="37" t="str">
        <f>IF($E39="","",IF(ISNA(VLOOKUP($E39,DD!$A$2:$C$150,2,0)),"NO SUCH DIVE",VLOOKUP($E39,DD!$A$2:$C$150,2,0)))</f>
        <v/>
      </c>
      <c r="G39" s="35" t="str">
        <f>IF($E39="","",IF(ISNA(VLOOKUP($E39,DD!$A$2:$C$150,3,0)),"",VLOOKUP($E39,DD!$A$2:$C$150,3,0)))</f>
        <v/>
      </c>
      <c r="H39" s="38"/>
      <c r="I39" s="38"/>
      <c r="J39" s="38"/>
      <c r="K39" s="38"/>
      <c r="L39" s="38"/>
      <c r="M39" s="36"/>
      <c r="N39" s="37" t="str">
        <f t="shared" si="1"/>
        <v/>
      </c>
      <c r="O39" s="37" t="str">
        <f t="shared" ref="O39" si="17">IF(N39="","",N39+O38)</f>
        <v/>
      </c>
    </row>
    <row r="40" spans="1:15" ht="15.75" thickBot="1" x14ac:dyDescent="0.3">
      <c r="A40" s="73"/>
      <c r="B40" s="74"/>
      <c r="C40" s="75"/>
      <c r="D40" s="35">
        <v>3</v>
      </c>
      <c r="E40" s="36"/>
      <c r="F40" s="37" t="str">
        <f>IF($E40="","",IF(ISNA(VLOOKUP($E40,DD!$A$2:$C$150,2,0)),"NO SUCH DIVE",VLOOKUP($E40,DD!$A$2:$C$150,2,0)))</f>
        <v/>
      </c>
      <c r="G40" s="35" t="str">
        <f>IF($E40="","",IF(ISNA(VLOOKUP($E40,DD!$A$2:$C$150,3,0)),"",VLOOKUP($E40,DD!$A$2:$C$150,3,0)))</f>
        <v/>
      </c>
      <c r="H40" s="38"/>
      <c r="I40" s="38"/>
      <c r="J40" s="38"/>
      <c r="K40" s="38"/>
      <c r="L40" s="38"/>
      <c r="M40" s="36"/>
      <c r="N40" s="37" t="str">
        <f t="shared" ref="N40" si="18">IF(G40="","",IF(COUNT(H40:L40)=3,IF(M40&lt;&gt;"",(SUM(H40:J40)-6)*G40,SUM(H40:J40)*G40),IF(M40&lt;&gt;"",(SUM(H40:L40)-MAX(H40:L40)-MIN(H40:L40)-6)*G40,(SUM(H40:L40)-MAX(H40:L40)-MIN(H40:L40))*G40)))</f>
        <v/>
      </c>
      <c r="O40" s="37" t="str">
        <f>IF(N40="","",N40+O39)</f>
        <v/>
      </c>
    </row>
    <row r="41" spans="1:15" ht="15.75" thickBot="1" x14ac:dyDescent="0.3">
      <c r="A41" s="73"/>
      <c r="B41" s="74"/>
      <c r="C41" s="75"/>
      <c r="D41" s="35">
        <v>4</v>
      </c>
      <c r="E41" s="36"/>
      <c r="F41" s="37" t="str">
        <f>IF($E41="","",IF(ISNA(VLOOKUP($E41,DD!$A$2:$C$150,2,0)),"NO SUCH DIVE",VLOOKUP($E41,DD!$A$2:$C$150,2,0)))</f>
        <v/>
      </c>
      <c r="G41" s="35" t="str">
        <f>IF($E41="","",IF(ISNA(VLOOKUP($E41,DD!$A$2:$C$150,3,0)),"",VLOOKUP($E41,DD!$A$2:$C$150,3,0)))</f>
        <v/>
      </c>
      <c r="H41" s="38"/>
      <c r="I41" s="38"/>
      <c r="J41" s="38"/>
      <c r="K41" s="38"/>
      <c r="L41" s="38"/>
      <c r="M41" s="36"/>
      <c r="N41" s="37" t="str">
        <f t="shared" si="1"/>
        <v/>
      </c>
      <c r="O41" s="39">
        <f>IF(N41="",0,N41+O40)</f>
        <v>0</v>
      </c>
    </row>
    <row r="42" spans="1:15" x14ac:dyDescent="0.25">
      <c r="A42" s="71">
        <v>11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si="14"/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9">IF(N43="","",N43+O42)</f>
        <v/>
      </c>
    </row>
    <row r="44" spans="1:15" ht="15.75" thickBot="1" x14ac:dyDescent="0.3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5">
        <f>IF(N45="",0,N45+O44)</f>
        <v>0</v>
      </c>
    </row>
    <row r="46" spans="1:15" x14ac:dyDescent="0.25">
      <c r="A46" s="73">
        <v>12</v>
      </c>
      <c r="B46" s="74"/>
      <c r="C46" s="75"/>
      <c r="D46" s="35">
        <v>1</v>
      </c>
      <c r="E46" s="36"/>
      <c r="F46" s="37" t="str">
        <f>IF($E46="","",IF(ISNA(VLOOKUP($E46,DD!$A$2:$C$150,2,0)),"NO SUCH DIVE",VLOOKUP($E46,DD!$A$2:$C$150,2,0)))</f>
        <v/>
      </c>
      <c r="G46" s="35" t="str">
        <f>IF($E46="","",IF(ISNA(VLOOKUP($E46,DD!$A$2:$C$150,3,0)),"",VLOOKUP($E46,DD!$A$2:$C$150,3,0)))</f>
        <v/>
      </c>
      <c r="H46" s="38"/>
      <c r="I46" s="38"/>
      <c r="J46" s="38"/>
      <c r="K46" s="38"/>
      <c r="L46" s="38"/>
      <c r="M46" s="36"/>
      <c r="N46" s="37" t="str">
        <f t="shared" si="1"/>
        <v/>
      </c>
      <c r="O46" s="37" t="str">
        <f t="shared" si="14"/>
        <v/>
      </c>
    </row>
    <row r="47" spans="1:15" x14ac:dyDescent="0.25">
      <c r="A47" s="73"/>
      <c r="B47" s="74"/>
      <c r="C47" s="75"/>
      <c r="D47" s="35">
        <v>2</v>
      </c>
      <c r="E47" s="36"/>
      <c r="F47" s="37" t="str">
        <f>IF($E47="","",IF(ISNA(VLOOKUP($E47,DD!$A$2:$C$150,2,0)),"NO SUCH DIVE",VLOOKUP($E47,DD!$A$2:$C$150,2,0)))</f>
        <v/>
      </c>
      <c r="G47" s="35" t="str">
        <f>IF($E47="","",IF(ISNA(VLOOKUP($E47,DD!$A$2:$C$150,3,0)),"",VLOOKUP($E47,DD!$A$2:$C$150,3,0)))</f>
        <v/>
      </c>
      <c r="H47" s="38"/>
      <c r="I47" s="38"/>
      <c r="J47" s="38"/>
      <c r="K47" s="38"/>
      <c r="L47" s="38"/>
      <c r="M47" s="36"/>
      <c r="N47" s="37" t="str">
        <f t="shared" si="1"/>
        <v/>
      </c>
      <c r="O47" s="37" t="str">
        <f t="shared" ref="O47" si="21">IF(N47="","",N47+O46)</f>
        <v/>
      </c>
    </row>
    <row r="48" spans="1:15" ht="15.75" thickBot="1" x14ac:dyDescent="0.3">
      <c r="A48" s="73"/>
      <c r="B48" s="74"/>
      <c r="C48" s="75"/>
      <c r="D48" s="35">
        <v>3</v>
      </c>
      <c r="E48" s="36"/>
      <c r="F48" s="37" t="str">
        <f>IF($E48="","",IF(ISNA(VLOOKUP($E48,DD!$A$2:$C$150,2,0)),"NO SUCH DIVE",VLOOKUP($E48,DD!$A$2:$C$150,2,0)))</f>
        <v/>
      </c>
      <c r="G48" s="35" t="str">
        <f>IF($E48="","",IF(ISNA(VLOOKUP($E48,DD!$A$2:$C$150,3,0)),"",VLOOKUP($E48,DD!$A$2:$C$150,3,0)))</f>
        <v/>
      </c>
      <c r="H48" s="38"/>
      <c r="I48" s="38"/>
      <c r="J48" s="38"/>
      <c r="K48" s="38"/>
      <c r="L48" s="38"/>
      <c r="M48" s="36"/>
      <c r="N48" s="37" t="str">
        <f t="shared" ref="N48" si="22">IF(G48="","",IF(COUNT(H48:L48)=3,IF(M48&lt;&gt;"",(SUM(H48:J48)-6)*G48,SUM(H48:J48)*G48),IF(M48&lt;&gt;"",(SUM(H48:L48)-MAX(H48:L48)-MIN(H48:L48)-6)*G48,(SUM(H48:L48)-MAX(H48:L48)-MIN(H48:L48))*G48)))</f>
        <v/>
      </c>
      <c r="O48" s="37" t="str">
        <f>IF(N48="","",N48+O47)</f>
        <v/>
      </c>
    </row>
    <row r="49" spans="1:15" ht="15.75" thickBot="1" x14ac:dyDescent="0.3">
      <c r="A49" s="73"/>
      <c r="B49" s="74"/>
      <c r="C49" s="75"/>
      <c r="D49" s="35">
        <v>4</v>
      </c>
      <c r="E49" s="36"/>
      <c r="F49" s="37" t="str">
        <f>IF($E49="","",IF(ISNA(VLOOKUP($E49,DD!$A$2:$C$150,2,0)),"NO SUCH DIVE",VLOOKUP($E49,DD!$A$2:$C$150,2,0)))</f>
        <v/>
      </c>
      <c r="G49" s="35" t="str">
        <f>IF($E49="","",IF(ISNA(VLOOKUP($E49,DD!$A$2:$C$150,3,0)),"",VLOOKUP($E49,DD!$A$2:$C$150,3,0)))</f>
        <v/>
      </c>
      <c r="H49" s="38"/>
      <c r="I49" s="38"/>
      <c r="J49" s="38"/>
      <c r="K49" s="38"/>
      <c r="L49" s="38"/>
      <c r="M49" s="36"/>
      <c r="N49" s="37" t="str">
        <f t="shared" si="1"/>
        <v/>
      </c>
      <c r="O49" s="39">
        <f>IF(N49="",0,N49+O48)</f>
        <v>0</v>
      </c>
    </row>
    <row r="50" spans="1:15" x14ac:dyDescent="0.25">
      <c r="A50" s="71">
        <v>13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x14ac:dyDescent="0.25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5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71"/>
      <c r="B53" s="67"/>
      <c r="C53" s="68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5">
        <f>IF(N53="",0,N53+O52)</f>
        <v>0</v>
      </c>
    </row>
    <row r="54" spans="1:15" x14ac:dyDescent="0.25">
      <c r="A54" s="73">
        <v>14</v>
      </c>
      <c r="B54" s="74"/>
      <c r="C54" s="75"/>
      <c r="D54" s="35">
        <v>1</v>
      </c>
      <c r="E54" s="36"/>
      <c r="F54" s="37" t="str">
        <f>IF($E54="","",IF(ISNA(VLOOKUP($E54,DD!$A$2:$C$150,2,0)),"NO SUCH DIVE",VLOOKUP($E54,DD!$A$2:$C$150,2,0)))</f>
        <v/>
      </c>
      <c r="G54" s="35" t="str">
        <f>IF($E54="","",IF(ISNA(VLOOKUP($E54,DD!$A$2:$C$150,3,0)),"",VLOOKUP($E54,DD!$A$2:$C$150,3,0)))</f>
        <v/>
      </c>
      <c r="H54" s="38"/>
      <c r="I54" s="38"/>
      <c r="J54" s="38"/>
      <c r="K54" s="38"/>
      <c r="L54" s="38"/>
      <c r="M54" s="36"/>
      <c r="N54" s="37" t="str">
        <f t="shared" si="1"/>
        <v/>
      </c>
      <c r="O54" s="37" t="str">
        <f t="shared" ref="O54" si="26">IF(N54="","",N54)</f>
        <v/>
      </c>
    </row>
    <row r="55" spans="1:15" x14ac:dyDescent="0.25">
      <c r="A55" s="73"/>
      <c r="B55" s="74"/>
      <c r="C55" s="75"/>
      <c r="D55" s="35">
        <v>2</v>
      </c>
      <c r="E55" s="36"/>
      <c r="F55" s="37" t="str">
        <f>IF($E55="","",IF(ISNA(VLOOKUP($E55,DD!$A$2:$C$150,2,0)),"NO SUCH DIVE",VLOOKUP($E55,DD!$A$2:$C$150,2,0)))</f>
        <v/>
      </c>
      <c r="G55" s="35" t="str">
        <f>IF($E55="","",IF(ISNA(VLOOKUP($E55,DD!$A$2:$C$150,3,0)),"",VLOOKUP($E55,DD!$A$2:$C$150,3,0)))</f>
        <v/>
      </c>
      <c r="H55" s="38"/>
      <c r="I55" s="38"/>
      <c r="J55" s="38"/>
      <c r="K55" s="38"/>
      <c r="L55" s="38"/>
      <c r="M55" s="36"/>
      <c r="N55" s="37" t="str">
        <f t="shared" si="1"/>
        <v/>
      </c>
      <c r="O55" s="37" t="str">
        <f t="shared" ref="O55" si="27">IF(N55="","",N55+O54)</f>
        <v/>
      </c>
    </row>
    <row r="56" spans="1:15" ht="15.75" thickBot="1" x14ac:dyDescent="0.3">
      <c r="A56" s="73"/>
      <c r="B56" s="74"/>
      <c r="C56" s="75"/>
      <c r="D56" s="35">
        <v>3</v>
      </c>
      <c r="E56" s="36"/>
      <c r="F56" s="37" t="str">
        <f>IF($E56="","",IF(ISNA(VLOOKUP($E56,DD!$A$2:$C$150,2,0)),"NO SUCH DIVE",VLOOKUP($E56,DD!$A$2:$C$150,2,0)))</f>
        <v/>
      </c>
      <c r="G56" s="35" t="str">
        <f>IF($E56="","",IF(ISNA(VLOOKUP($E56,DD!$A$2:$C$150,3,0)),"",VLOOKUP($E56,DD!$A$2:$C$150,3,0)))</f>
        <v/>
      </c>
      <c r="H56" s="38"/>
      <c r="I56" s="38"/>
      <c r="J56" s="38"/>
      <c r="K56" s="38"/>
      <c r="L56" s="38"/>
      <c r="M56" s="36"/>
      <c r="N56" s="37" t="str">
        <f t="shared" ref="N56" si="28">IF(G56="","",IF(COUNT(H56:L56)=3,IF(M56&lt;&gt;"",(SUM(H56:J56)-6)*G56,SUM(H56:J56)*G56),IF(M56&lt;&gt;"",(SUM(H56:L56)-MAX(H56:L56)-MIN(H56:L56)-6)*G56,(SUM(H56:L56)-MAX(H56:L56)-MIN(H56:L56))*G56)))</f>
        <v/>
      </c>
      <c r="O56" s="37" t="str">
        <f>IF(N56="","",N56+O55)</f>
        <v/>
      </c>
    </row>
    <row r="57" spans="1:15" ht="15.75" thickBot="1" x14ac:dyDescent="0.3">
      <c r="A57" s="73"/>
      <c r="B57" s="74"/>
      <c r="C57" s="75"/>
      <c r="D57" s="35">
        <v>4</v>
      </c>
      <c r="E57" s="36"/>
      <c r="F57" s="37" t="str">
        <f>IF($E57="","",IF(ISNA(VLOOKUP($E57,DD!$A$2:$C$150,2,0)),"NO SUCH DIVE",VLOOKUP($E57,DD!$A$2:$C$150,2,0)))</f>
        <v/>
      </c>
      <c r="G57" s="35" t="str">
        <f>IF($E57="","",IF(ISNA(VLOOKUP($E57,DD!$A$2:$C$150,3,0)),"",VLOOKUP($E57,DD!$A$2:$C$150,3,0)))</f>
        <v/>
      </c>
      <c r="H57" s="38"/>
      <c r="I57" s="38"/>
      <c r="J57" s="38"/>
      <c r="K57" s="38"/>
      <c r="L57" s="38"/>
      <c r="M57" s="36"/>
      <c r="N57" s="37" t="str">
        <f t="shared" si="1"/>
        <v/>
      </c>
      <c r="O57" s="39">
        <f>IF(N57="",0,N57+O56)</f>
        <v>0</v>
      </c>
    </row>
    <row r="58" spans="1:15" x14ac:dyDescent="0.25">
      <c r="A58" s="71">
        <v>15</v>
      </c>
      <c r="B58" s="67"/>
      <c r="C58" s="68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2" t="str">
        <f t="shared" ref="O58" si="29">IF(N58="","",N58)</f>
        <v/>
      </c>
    </row>
    <row r="59" spans="1:15" x14ac:dyDescent="0.25">
      <c r="A59" s="71"/>
      <c r="B59" s="67"/>
      <c r="C59" s="68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1"/>
        <v/>
      </c>
      <c r="O59" s="12" t="str">
        <f t="shared" ref="O59" si="30">IF(N59="","",N59+O58)</f>
        <v/>
      </c>
    </row>
    <row r="60" spans="1:15" ht="15.75" thickBot="1" x14ac:dyDescent="0.3">
      <c r="A60" s="71"/>
      <c r="B60" s="67"/>
      <c r="C60" s="68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1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71"/>
      <c r="B61" s="67"/>
      <c r="C61" s="68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1"/>
        <v/>
      </c>
      <c r="O61" s="15">
        <f>IF(N61="",0,N61+O60)</f>
        <v>0</v>
      </c>
    </row>
    <row r="62" spans="1:15" x14ac:dyDescent="0.25">
      <c r="A62" s="73">
        <v>16</v>
      </c>
      <c r="B62" s="74"/>
      <c r="C62" s="75"/>
      <c r="D62" s="35">
        <v>1</v>
      </c>
      <c r="E62" s="36"/>
      <c r="F62" s="37" t="str">
        <f>IF($E62="","",IF(ISNA(VLOOKUP($E62,DD!$A$2:$C$150,2,0)),"NO SUCH DIVE",VLOOKUP($E62,DD!$A$2:$C$150,2,0)))</f>
        <v/>
      </c>
      <c r="G62" s="35" t="str">
        <f>IF($E62="","",IF(ISNA(VLOOKUP($E62,DD!$A$2:$C$150,3,0)),"",VLOOKUP($E62,DD!$A$2:$C$150,3,0)))</f>
        <v/>
      </c>
      <c r="H62" s="38"/>
      <c r="I62" s="38"/>
      <c r="J62" s="38"/>
      <c r="K62" s="38"/>
      <c r="L62" s="38"/>
      <c r="M62" s="36"/>
      <c r="N62" s="37" t="str">
        <f t="shared" si="1"/>
        <v/>
      </c>
      <c r="O62" s="37" t="str">
        <f t="shared" ref="O62" si="32">IF(N62="","",N62)</f>
        <v/>
      </c>
    </row>
    <row r="63" spans="1:15" x14ac:dyDescent="0.25">
      <c r="A63" s="73"/>
      <c r="B63" s="74"/>
      <c r="C63" s="75"/>
      <c r="D63" s="35">
        <v>2</v>
      </c>
      <c r="E63" s="36"/>
      <c r="F63" s="37" t="str">
        <f>IF($E63="","",IF(ISNA(VLOOKUP($E63,DD!$A$2:$C$150,2,0)),"NO SUCH DIVE",VLOOKUP($E63,DD!$A$2:$C$150,2,0)))</f>
        <v/>
      </c>
      <c r="G63" s="35" t="str">
        <f>IF($E63="","",IF(ISNA(VLOOKUP($E63,DD!$A$2:$C$150,3,0)),"",VLOOKUP($E63,DD!$A$2:$C$150,3,0)))</f>
        <v/>
      </c>
      <c r="H63" s="38"/>
      <c r="I63" s="38"/>
      <c r="J63" s="38"/>
      <c r="K63" s="38"/>
      <c r="L63" s="38"/>
      <c r="M63" s="36"/>
      <c r="N63" s="37" t="str">
        <f t="shared" si="1"/>
        <v/>
      </c>
      <c r="O63" s="37" t="str">
        <f t="shared" ref="O63" si="33">IF(N63="","",N63+O62)</f>
        <v/>
      </c>
    </row>
    <row r="64" spans="1:15" ht="15.75" thickBot="1" x14ac:dyDescent="0.3">
      <c r="A64" s="73"/>
      <c r="B64" s="74"/>
      <c r="C64" s="75"/>
      <c r="D64" s="35">
        <v>3</v>
      </c>
      <c r="E64" s="36"/>
      <c r="F64" s="37" t="str">
        <f>IF($E64="","",IF(ISNA(VLOOKUP($E64,DD!$A$2:$C$150,2,0)),"NO SUCH DIVE",VLOOKUP($E64,DD!$A$2:$C$150,2,0)))</f>
        <v/>
      </c>
      <c r="G64" s="35" t="str">
        <f>IF($E64="","",IF(ISNA(VLOOKUP($E64,DD!$A$2:$C$150,3,0)),"",VLOOKUP($E64,DD!$A$2:$C$150,3,0)))</f>
        <v/>
      </c>
      <c r="H64" s="38"/>
      <c r="I64" s="38"/>
      <c r="J64" s="38"/>
      <c r="K64" s="38"/>
      <c r="L64" s="38"/>
      <c r="M64" s="36"/>
      <c r="N64" s="37" t="str">
        <f t="shared" ref="N64" si="34">IF(G64="","",IF(COUNT(H64:L64)=3,IF(M64&lt;&gt;"",(SUM(H64:J64)-6)*G64,SUM(H64:J64)*G64),IF(M64&lt;&gt;"",(SUM(H64:L64)-MAX(H64:L64)-MIN(H64:L64)-6)*G64,(SUM(H64:L64)-MAX(H64:L64)-MIN(H64:L64))*G64)))</f>
        <v/>
      </c>
      <c r="O64" s="37" t="str">
        <f>IF(N64="","",N64+O63)</f>
        <v/>
      </c>
    </row>
    <row r="65" spans="1:15" ht="15.75" thickBot="1" x14ac:dyDescent="0.3">
      <c r="A65" s="73"/>
      <c r="B65" s="74"/>
      <c r="C65" s="75"/>
      <c r="D65" s="35">
        <v>4</v>
      </c>
      <c r="E65" s="36"/>
      <c r="F65" s="37" t="str">
        <f>IF($E65="","",IF(ISNA(VLOOKUP($E65,DD!$A$2:$C$150,2,0)),"NO SUCH DIVE",VLOOKUP($E65,DD!$A$2:$C$150,2,0)))</f>
        <v/>
      </c>
      <c r="G65" s="35" t="str">
        <f>IF($E65="","",IF(ISNA(VLOOKUP($E65,DD!$A$2:$C$150,3,0)),"",VLOOKUP($E65,DD!$A$2:$C$150,3,0)))</f>
        <v/>
      </c>
      <c r="H65" s="38"/>
      <c r="I65" s="38"/>
      <c r="J65" s="38"/>
      <c r="K65" s="38"/>
      <c r="L65" s="38"/>
      <c r="M65" s="36"/>
      <c r="N65" s="37" t="str">
        <f t="shared" si="1"/>
        <v/>
      </c>
      <c r="O65" s="39">
        <f>IF(N65="",0,N65+O64)</f>
        <v>0</v>
      </c>
    </row>
    <row r="66" spans="1:15" x14ac:dyDescent="0.25">
      <c r="A66" s="71">
        <v>17</v>
      </c>
      <c r="B66" s="67"/>
      <c r="C66" s="68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2" t="str">
        <f t="shared" ref="O66" si="35">IF(N66="","",N66)</f>
        <v/>
      </c>
    </row>
    <row r="67" spans="1:15" x14ac:dyDescent="0.25">
      <c r="A67" s="71"/>
      <c r="B67" s="67"/>
      <c r="C67" s="68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1"/>
        <v/>
      </c>
      <c r="O67" s="12" t="str">
        <f t="shared" ref="O67" si="36">IF(N67="","",N67+O66)</f>
        <v/>
      </c>
    </row>
    <row r="68" spans="1:15" ht="15.75" thickBot="1" x14ac:dyDescent="0.3">
      <c r="A68" s="71"/>
      <c r="B68" s="67"/>
      <c r="C68" s="68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37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71"/>
      <c r="B69" s="67"/>
      <c r="C69" s="68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5">
        <f>IF(N69="",0,N69+O68)</f>
        <v>0</v>
      </c>
    </row>
    <row r="70" spans="1:15" x14ac:dyDescent="0.25">
      <c r="A70" s="73">
        <v>18</v>
      </c>
      <c r="B70" s="74"/>
      <c r="C70" s="75"/>
      <c r="D70" s="35">
        <v>1</v>
      </c>
      <c r="E70" s="36"/>
      <c r="F70" s="37" t="str">
        <f>IF($E70="","",IF(ISNA(VLOOKUP($E70,DD!$A$2:$C$150,2,0)),"NO SUCH DIVE",VLOOKUP($E70,DD!$A$2:$C$150,2,0)))</f>
        <v/>
      </c>
      <c r="G70" s="35" t="str">
        <f>IF($E70="","",IF(ISNA(VLOOKUP($E70,DD!$A$2:$C$150,3,0)),"",VLOOKUP($E70,DD!$A$2:$C$150,3,0)))</f>
        <v/>
      </c>
      <c r="H70" s="38"/>
      <c r="I70" s="38"/>
      <c r="J70" s="38"/>
      <c r="K70" s="38"/>
      <c r="L70" s="38"/>
      <c r="M70" s="36"/>
      <c r="N70" s="37" t="str">
        <f t="shared" si="1"/>
        <v/>
      </c>
      <c r="O70" s="37" t="str">
        <f t="shared" ref="O70" si="38">IF(N70="","",N70)</f>
        <v/>
      </c>
    </row>
    <row r="71" spans="1:15" x14ac:dyDescent="0.25">
      <c r="A71" s="73"/>
      <c r="B71" s="74"/>
      <c r="C71" s="75"/>
      <c r="D71" s="35">
        <v>2</v>
      </c>
      <c r="E71" s="36"/>
      <c r="F71" s="37" t="str">
        <f>IF($E71="","",IF(ISNA(VLOOKUP($E71,DD!$A$2:$C$150,2,0)),"NO SUCH DIVE",VLOOKUP($E71,DD!$A$2:$C$150,2,0)))</f>
        <v/>
      </c>
      <c r="G71" s="35" t="str">
        <f>IF($E71="","",IF(ISNA(VLOOKUP($E71,DD!$A$2:$C$150,3,0)),"",VLOOKUP($E71,DD!$A$2:$C$150,3,0)))</f>
        <v/>
      </c>
      <c r="H71" s="38"/>
      <c r="I71" s="38"/>
      <c r="J71" s="38"/>
      <c r="K71" s="38"/>
      <c r="L71" s="38"/>
      <c r="M71" s="36"/>
      <c r="N71" s="37" t="str">
        <f t="shared" si="1"/>
        <v/>
      </c>
      <c r="O71" s="37" t="str">
        <f t="shared" ref="O71" si="39">IF(N71="","",N71+O70)</f>
        <v/>
      </c>
    </row>
    <row r="72" spans="1:15" ht="15.75" thickBot="1" x14ac:dyDescent="0.3">
      <c r="A72" s="73"/>
      <c r="B72" s="74"/>
      <c r="C72" s="75"/>
      <c r="D72" s="35">
        <v>3</v>
      </c>
      <c r="E72" s="36"/>
      <c r="F72" s="37" t="str">
        <f>IF($E72="","",IF(ISNA(VLOOKUP($E72,DD!$A$2:$C$150,2,0)),"NO SUCH DIVE",VLOOKUP($E72,DD!$A$2:$C$150,2,0)))</f>
        <v/>
      </c>
      <c r="G72" s="35" t="str">
        <f>IF($E72="","",IF(ISNA(VLOOKUP($E72,DD!$A$2:$C$150,3,0)),"",VLOOKUP($E72,DD!$A$2:$C$150,3,0)))</f>
        <v/>
      </c>
      <c r="H72" s="38"/>
      <c r="I72" s="38"/>
      <c r="J72" s="38"/>
      <c r="K72" s="38"/>
      <c r="L72" s="38"/>
      <c r="M72" s="36"/>
      <c r="N72" s="37" t="str">
        <f t="shared" ref="N72" si="40">IF(G72="","",IF(COUNT(H72:L72)=3,IF(M72&lt;&gt;"",(SUM(H72:J72)-6)*G72,SUM(H72:J72)*G72),IF(M72&lt;&gt;"",(SUM(H72:L72)-MAX(H72:L72)-MIN(H72:L72)-6)*G72,(SUM(H72:L72)-MAX(H72:L72)-MIN(H72:L72))*G72)))</f>
        <v/>
      </c>
      <c r="O72" s="37" t="str">
        <f>IF(N72="","",N72+O71)</f>
        <v/>
      </c>
    </row>
    <row r="73" spans="1:15" ht="15.75" thickBot="1" x14ac:dyDescent="0.3">
      <c r="A73" s="73"/>
      <c r="B73" s="74"/>
      <c r="C73" s="75"/>
      <c r="D73" s="35">
        <v>4</v>
      </c>
      <c r="E73" s="36"/>
      <c r="F73" s="37" t="str">
        <f>IF($E73="","",IF(ISNA(VLOOKUP($E73,DD!$A$2:$C$150,2,0)),"NO SUCH DIVE",VLOOKUP($E73,DD!$A$2:$C$150,2,0)))</f>
        <v/>
      </c>
      <c r="G73" s="35" t="str">
        <f>IF($E73="","",IF(ISNA(VLOOKUP($E73,DD!$A$2:$C$150,3,0)),"",VLOOKUP($E73,DD!$A$2:$C$150,3,0)))</f>
        <v/>
      </c>
      <c r="H73" s="38"/>
      <c r="I73" s="38"/>
      <c r="J73" s="38"/>
      <c r="K73" s="38"/>
      <c r="L73" s="38"/>
      <c r="M73" s="36"/>
      <c r="N73" s="37" t="str">
        <f t="shared" si="1"/>
        <v/>
      </c>
      <c r="O73" s="39">
        <f>IF(N73="",0,N73+O72)</f>
        <v>0</v>
      </c>
    </row>
    <row r="74" spans="1:15" x14ac:dyDescent="0.25">
      <c r="A74" s="71">
        <v>19</v>
      </c>
      <c r="B74" s="67"/>
      <c r="C74" s="68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1"/>
        <v/>
      </c>
      <c r="O74" s="12" t="str">
        <f t="shared" ref="O74" si="41">IF(N74="","",N74)</f>
        <v/>
      </c>
    </row>
    <row r="75" spans="1:15" ht="15" customHeight="1" x14ac:dyDescent="0.25">
      <c r="A75" s="71"/>
      <c r="B75" s="67"/>
      <c r="C75" s="68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2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3">IF(N75="","",N75+O74)</f>
        <v/>
      </c>
    </row>
    <row r="76" spans="1:15" ht="15.75" thickBot="1" x14ac:dyDescent="0.3">
      <c r="A76" s="71"/>
      <c r="B76" s="67"/>
      <c r="C76" s="68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2"/>
        <v/>
      </c>
      <c r="O76" s="12" t="str">
        <f>IF(N76="","",N76+O75)</f>
        <v/>
      </c>
    </row>
    <row r="77" spans="1:15" ht="15.75" thickBot="1" x14ac:dyDescent="0.3">
      <c r="A77" s="71"/>
      <c r="B77" s="67"/>
      <c r="C77" s="68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2"/>
        <v/>
      </c>
      <c r="O77" s="15">
        <f>IF(N77="",0,N77+O76)</f>
        <v>0</v>
      </c>
    </row>
    <row r="78" spans="1:15" x14ac:dyDescent="0.25">
      <c r="A78" s="73">
        <v>20</v>
      </c>
      <c r="B78" s="74"/>
      <c r="C78" s="75"/>
      <c r="D78" s="35">
        <v>1</v>
      </c>
      <c r="E78" s="36"/>
      <c r="F78" s="37" t="str">
        <f>IF($E78="","",IF(ISNA(VLOOKUP($E78,DD!$A$2:$C$150,2,0)),"NO SUCH DIVE",VLOOKUP($E78,DD!$A$2:$C$150,2,0)))</f>
        <v/>
      </c>
      <c r="G78" s="35" t="str">
        <f>IF($E78="","",IF(ISNA(VLOOKUP($E78,DD!$A$2:$C$150,3,0)),"",VLOOKUP($E78,DD!$A$2:$C$150,3,0)))</f>
        <v/>
      </c>
      <c r="H78" s="38"/>
      <c r="I78" s="38"/>
      <c r="J78" s="38"/>
      <c r="K78" s="38"/>
      <c r="L78" s="38"/>
      <c r="M78" s="36"/>
      <c r="N78" s="37" t="str">
        <f t="shared" si="42"/>
        <v/>
      </c>
      <c r="O78" s="37" t="str">
        <f t="shared" ref="O78" si="44">IF(N78="","",N78)</f>
        <v/>
      </c>
    </row>
    <row r="79" spans="1:15" x14ac:dyDescent="0.25">
      <c r="A79" s="73"/>
      <c r="B79" s="74"/>
      <c r="C79" s="75"/>
      <c r="D79" s="35">
        <v>2</v>
      </c>
      <c r="E79" s="36"/>
      <c r="F79" s="37" t="str">
        <f>IF($E79="","",IF(ISNA(VLOOKUP($E79,DD!$A$2:$C$150,2,0)),"NO SUCH DIVE",VLOOKUP($E79,DD!$A$2:$C$150,2,0)))</f>
        <v/>
      </c>
      <c r="G79" s="35" t="str">
        <f>IF($E79="","",IF(ISNA(VLOOKUP($E79,DD!$A$2:$C$150,3,0)),"",VLOOKUP($E79,DD!$A$2:$C$150,3,0)))</f>
        <v/>
      </c>
      <c r="H79" s="38"/>
      <c r="I79" s="38"/>
      <c r="J79" s="38"/>
      <c r="K79" s="38"/>
      <c r="L79" s="38"/>
      <c r="M79" s="36"/>
      <c r="N79" s="37" t="str">
        <f t="shared" si="42"/>
        <v/>
      </c>
      <c r="O79" s="37" t="str">
        <f t="shared" ref="O79" si="45">IF(N79="","",N79+O78)</f>
        <v/>
      </c>
    </row>
    <row r="80" spans="1:15" ht="15.75" thickBot="1" x14ac:dyDescent="0.3">
      <c r="A80" s="73"/>
      <c r="B80" s="74"/>
      <c r="C80" s="75"/>
      <c r="D80" s="35">
        <v>3</v>
      </c>
      <c r="E80" s="36"/>
      <c r="F80" s="37" t="str">
        <f>IF($E80="","",IF(ISNA(VLOOKUP($E80,DD!$A$2:$C$150,2,0)),"NO SUCH DIVE",VLOOKUP($E80,DD!$A$2:$C$150,2,0)))</f>
        <v/>
      </c>
      <c r="G80" s="35" t="str">
        <f>IF($E80="","",IF(ISNA(VLOOKUP($E80,DD!$A$2:$C$150,3,0)),"",VLOOKUP($E80,DD!$A$2:$C$150,3,0)))</f>
        <v/>
      </c>
      <c r="H80" s="38"/>
      <c r="I80" s="38"/>
      <c r="J80" s="38"/>
      <c r="K80" s="38"/>
      <c r="L80" s="38"/>
      <c r="M80" s="36"/>
      <c r="N80" s="37" t="str">
        <f t="shared" si="42"/>
        <v/>
      </c>
      <c r="O80" s="37" t="str">
        <f>IF(N80="","",N80+O79)</f>
        <v/>
      </c>
    </row>
    <row r="81" spans="1:15" ht="15.75" thickBot="1" x14ac:dyDescent="0.3">
      <c r="A81" s="73"/>
      <c r="B81" s="74"/>
      <c r="C81" s="75"/>
      <c r="D81" s="35">
        <v>4</v>
      </c>
      <c r="E81" s="36"/>
      <c r="F81" s="37" t="str">
        <f>IF($E81="","",IF(ISNA(VLOOKUP($E81,DD!$A$2:$C$150,2,0)),"NO SUCH DIVE",VLOOKUP($E81,DD!$A$2:$C$150,2,0)))</f>
        <v/>
      </c>
      <c r="G81" s="35" t="str">
        <f>IF($E81="","",IF(ISNA(VLOOKUP($E81,DD!$A$2:$C$150,3,0)),"",VLOOKUP($E81,DD!$A$2:$C$150,3,0)))</f>
        <v/>
      </c>
      <c r="H81" s="38"/>
      <c r="I81" s="38"/>
      <c r="J81" s="38"/>
      <c r="K81" s="38"/>
      <c r="L81" s="38"/>
      <c r="M81" s="36"/>
      <c r="N81" s="37" t="str">
        <f t="shared" si="42"/>
        <v/>
      </c>
      <c r="O81" s="39">
        <f>IF(N81="",0,N81+O80)</f>
        <v>0</v>
      </c>
    </row>
    <row r="82" spans="1:15" x14ac:dyDescent="0.25">
      <c r="A82" s="71">
        <v>21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73">
        <v>22</v>
      </c>
      <c r="B86" s="74"/>
      <c r="C86" s="75"/>
      <c r="D86" s="35">
        <v>1</v>
      </c>
      <c r="E86" s="36"/>
      <c r="F86" s="37" t="str">
        <f>IF($E86="","",IF(ISNA(VLOOKUP($E86,DD!$A$2:$C$150,2,0)),"NO SUCH DIVE",VLOOKUP($E86,DD!$A$2:$C$150,2,0)))</f>
        <v/>
      </c>
      <c r="G86" s="35" t="str">
        <f>IF($E86="","",IF(ISNA(VLOOKUP($E86,DD!$A$2:$C$150,3,0)),"",VLOOKUP($E86,DD!$A$2:$C$150,3,0)))</f>
        <v/>
      </c>
      <c r="H86" s="38"/>
      <c r="I86" s="38"/>
      <c r="J86" s="38"/>
      <c r="K86" s="38"/>
      <c r="L86" s="38"/>
      <c r="M86" s="36"/>
      <c r="N86" s="37" t="str">
        <f t="shared" si="42"/>
        <v/>
      </c>
      <c r="O86" s="37" t="str">
        <f t="shared" ref="O86" si="48">IF(N86="","",N86)</f>
        <v/>
      </c>
    </row>
    <row r="87" spans="1:15" x14ac:dyDescent="0.25">
      <c r="A87" s="73"/>
      <c r="B87" s="74"/>
      <c r="C87" s="75"/>
      <c r="D87" s="35">
        <v>2</v>
      </c>
      <c r="E87" s="36"/>
      <c r="F87" s="37" t="str">
        <f>IF($E87="","",IF(ISNA(VLOOKUP($E87,DD!$A$2:$C$150,2,0)),"NO SUCH DIVE",VLOOKUP($E87,DD!$A$2:$C$150,2,0)))</f>
        <v/>
      </c>
      <c r="G87" s="35" t="str">
        <f>IF($E87="","",IF(ISNA(VLOOKUP($E87,DD!$A$2:$C$150,3,0)),"",VLOOKUP($E87,DD!$A$2:$C$150,3,0)))</f>
        <v/>
      </c>
      <c r="H87" s="38"/>
      <c r="I87" s="38"/>
      <c r="J87" s="38"/>
      <c r="K87" s="38"/>
      <c r="L87" s="38"/>
      <c r="M87" s="36"/>
      <c r="N87" s="37" t="str">
        <f t="shared" si="42"/>
        <v/>
      </c>
      <c r="O87" s="37" t="str">
        <f t="shared" ref="O87" si="49">IF(N87="","",N87+O86)</f>
        <v/>
      </c>
    </row>
    <row r="88" spans="1:15" ht="15.75" thickBot="1" x14ac:dyDescent="0.3">
      <c r="A88" s="73"/>
      <c r="B88" s="74"/>
      <c r="C88" s="75"/>
      <c r="D88" s="35">
        <v>3</v>
      </c>
      <c r="E88" s="36"/>
      <c r="F88" s="37" t="str">
        <f>IF($E88="","",IF(ISNA(VLOOKUP($E88,DD!$A$2:$C$150,2,0)),"NO SUCH DIVE",VLOOKUP($E88,DD!$A$2:$C$150,2,0)))</f>
        <v/>
      </c>
      <c r="G88" s="35" t="str">
        <f>IF($E88="","",IF(ISNA(VLOOKUP($E88,DD!$A$2:$C$150,3,0)),"",VLOOKUP($E88,DD!$A$2:$C$150,3,0)))</f>
        <v/>
      </c>
      <c r="H88" s="38"/>
      <c r="I88" s="38"/>
      <c r="J88" s="38"/>
      <c r="K88" s="38"/>
      <c r="L88" s="38"/>
      <c r="M88" s="36"/>
      <c r="N88" s="37" t="str">
        <f t="shared" si="42"/>
        <v/>
      </c>
      <c r="O88" s="37" t="str">
        <f>IF(N88="","",N88+O87)</f>
        <v/>
      </c>
    </row>
    <row r="89" spans="1:15" ht="15.75" thickBot="1" x14ac:dyDescent="0.3">
      <c r="A89" s="73"/>
      <c r="B89" s="74"/>
      <c r="C89" s="75"/>
      <c r="D89" s="35">
        <v>4</v>
      </c>
      <c r="E89" s="36"/>
      <c r="F89" s="37" t="str">
        <f>IF($E89="","",IF(ISNA(VLOOKUP($E89,DD!$A$2:$C$150,2,0)),"NO SUCH DIVE",VLOOKUP($E89,DD!$A$2:$C$150,2,0)))</f>
        <v/>
      </c>
      <c r="G89" s="35" t="str">
        <f>IF($E89="","",IF(ISNA(VLOOKUP($E89,DD!$A$2:$C$150,3,0)),"",VLOOKUP($E89,DD!$A$2:$C$150,3,0)))</f>
        <v/>
      </c>
      <c r="H89" s="38"/>
      <c r="I89" s="38"/>
      <c r="J89" s="38"/>
      <c r="K89" s="38"/>
      <c r="L89" s="38"/>
      <c r="M89" s="36"/>
      <c r="N89" s="37" t="str">
        <f t="shared" si="42"/>
        <v/>
      </c>
      <c r="O89" s="39">
        <f>IF(N89="",0,N89+O88)</f>
        <v>0</v>
      </c>
    </row>
    <row r="90" spans="1:15" x14ac:dyDescent="0.25">
      <c r="A90" s="71">
        <v>23</v>
      </c>
      <c r="B90" s="67"/>
      <c r="C90" s="6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71"/>
      <c r="B91" s="67"/>
      <c r="C91" s="6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71"/>
      <c r="B92" s="67"/>
      <c r="C92" s="6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71"/>
      <c r="B93" s="67"/>
      <c r="C93" s="6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73">
        <v>24</v>
      </c>
      <c r="B94" s="74"/>
      <c r="C94" s="75"/>
      <c r="D94" s="35">
        <v>1</v>
      </c>
      <c r="E94" s="36"/>
      <c r="F94" s="37" t="str">
        <f>IF($E94="","",IF(ISNA(VLOOKUP($E94,DD!$A$2:$C$150,2,0)),"NO SUCH DIVE",VLOOKUP($E94,DD!$A$2:$C$150,2,0)))</f>
        <v/>
      </c>
      <c r="G94" s="35" t="str">
        <f>IF($E94="","",IF(ISNA(VLOOKUP($E94,DD!$A$2:$C$150,3,0)),"",VLOOKUP($E94,DD!$A$2:$C$150,3,0)))</f>
        <v/>
      </c>
      <c r="H94" s="38"/>
      <c r="I94" s="38"/>
      <c r="J94" s="38"/>
      <c r="K94" s="38"/>
      <c r="L94" s="38"/>
      <c r="M94" s="36"/>
      <c r="N94" s="37" t="str">
        <f t="shared" si="42"/>
        <v/>
      </c>
      <c r="O94" s="37" t="str">
        <f t="shared" ref="O94" si="52">IF(N94="","",N94)</f>
        <v/>
      </c>
    </row>
    <row r="95" spans="1:15" x14ac:dyDescent="0.25">
      <c r="A95" s="73"/>
      <c r="B95" s="74"/>
      <c r="C95" s="75"/>
      <c r="D95" s="35">
        <v>2</v>
      </c>
      <c r="E95" s="36"/>
      <c r="F95" s="37" t="str">
        <f>IF($E95="","",IF(ISNA(VLOOKUP($E95,DD!$A$2:$C$150,2,0)),"NO SUCH DIVE",VLOOKUP($E95,DD!$A$2:$C$150,2,0)))</f>
        <v/>
      </c>
      <c r="G95" s="35" t="str">
        <f>IF($E95="","",IF(ISNA(VLOOKUP($E95,DD!$A$2:$C$150,3,0)),"",VLOOKUP($E95,DD!$A$2:$C$150,3,0)))</f>
        <v/>
      </c>
      <c r="H95" s="38"/>
      <c r="I95" s="38"/>
      <c r="J95" s="38"/>
      <c r="K95" s="38"/>
      <c r="L95" s="38"/>
      <c r="M95" s="36"/>
      <c r="N95" s="37" t="str">
        <f t="shared" si="42"/>
        <v/>
      </c>
      <c r="O95" s="37" t="str">
        <f t="shared" ref="O95" si="53">IF(N95="","",N95+O94)</f>
        <v/>
      </c>
    </row>
    <row r="96" spans="1:15" ht="15.75" thickBot="1" x14ac:dyDescent="0.3">
      <c r="A96" s="73"/>
      <c r="B96" s="74"/>
      <c r="C96" s="75"/>
      <c r="D96" s="35">
        <v>3</v>
      </c>
      <c r="E96" s="36"/>
      <c r="F96" s="37" t="str">
        <f>IF($E96="","",IF(ISNA(VLOOKUP($E96,DD!$A$2:$C$150,2,0)),"NO SUCH DIVE",VLOOKUP($E96,DD!$A$2:$C$150,2,0)))</f>
        <v/>
      </c>
      <c r="G96" s="35" t="str">
        <f>IF($E96="","",IF(ISNA(VLOOKUP($E96,DD!$A$2:$C$150,3,0)),"",VLOOKUP($E96,DD!$A$2:$C$150,3,0)))</f>
        <v/>
      </c>
      <c r="H96" s="38"/>
      <c r="I96" s="38"/>
      <c r="J96" s="38"/>
      <c r="K96" s="38"/>
      <c r="L96" s="38"/>
      <c r="M96" s="36"/>
      <c r="N96" s="37" t="str">
        <f t="shared" si="42"/>
        <v/>
      </c>
      <c r="O96" s="37" t="str">
        <f>IF(N96="","",N96+O95)</f>
        <v/>
      </c>
    </row>
    <row r="97" spans="1:19" ht="15.75" thickBot="1" x14ac:dyDescent="0.3">
      <c r="A97" s="73"/>
      <c r="B97" s="74"/>
      <c r="C97" s="75"/>
      <c r="D97" s="35">
        <v>4</v>
      </c>
      <c r="E97" s="36"/>
      <c r="F97" s="37" t="str">
        <f>IF($E97="","",IF(ISNA(VLOOKUP($E97,DD!$A$2:$C$150,2,0)),"NO SUCH DIVE",VLOOKUP($E97,DD!$A$2:$C$150,2,0)))</f>
        <v/>
      </c>
      <c r="G97" s="35" t="str">
        <f>IF($E97="","",IF(ISNA(VLOOKUP($E97,DD!$A$2:$C$150,3,0)),"",VLOOKUP($E97,DD!$A$2:$C$150,3,0)))</f>
        <v/>
      </c>
      <c r="H97" s="38"/>
      <c r="I97" s="38"/>
      <c r="J97" s="38"/>
      <c r="K97" s="38"/>
      <c r="L97" s="38"/>
      <c r="M97" s="36"/>
      <c r="N97" s="37" t="str">
        <f t="shared" si="42"/>
        <v/>
      </c>
      <c r="O97" s="39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>
        <f>INFO!$B$4</f>
        <v>0</v>
      </c>
      <c r="S99" s="12">
        <f>INFO!$F$4</f>
        <v>0</v>
      </c>
    </row>
    <row r="100" spans="1:19" x14ac:dyDescent="0.25">
      <c r="C100" s="20">
        <f>IF(E100&lt;1,0,1)</f>
        <v>0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0</v>
      </c>
      <c r="F100" s="22">
        <f t="shared" ref="F100:F123" si="55">VLOOKUP(E100,$R$2:$T$26,2,FALSE)</f>
        <v>0</v>
      </c>
      <c r="G100" s="22">
        <f t="shared" ref="G100:G123" si="56">VLOOKUP(E100,$R$2:$T$26,3,FALSE)</f>
        <v>0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0</v>
      </c>
      <c r="R100" s="12">
        <f>IF(G100=$R$99,H100,0)</f>
        <v>0</v>
      </c>
      <c r="S100" s="12">
        <f>IF(G100=$S$99,H100,0)</f>
        <v>0</v>
      </c>
    </row>
    <row r="101" spans="1:19" x14ac:dyDescent="0.25">
      <c r="C101" s="20">
        <f>IF(E101&lt;1,0,IF(INT(E101*100)=INT(E100*100),C100,2))</f>
        <v>0</v>
      </c>
      <c r="D101" s="21" t="str">
        <f t="shared" si="54"/>
        <v/>
      </c>
      <c r="E101" s="28">
        <f>IF(LARGE($R$2:$R$25,2)&lt;1,0,LARGE($R$2:$R$25,2))</f>
        <v>0</v>
      </c>
      <c r="F101" s="22">
        <f t="shared" si="55"/>
        <v>0</v>
      </c>
      <c r="G101" s="22">
        <f t="shared" si="56"/>
        <v>0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0</v>
      </c>
      <c r="R101" s="12">
        <f t="shared" ref="R101:R123" si="57">IF(G101=$R$99,H101,0)</f>
        <v>0</v>
      </c>
      <c r="S101" s="12">
        <f t="shared" ref="S101:S123" si="58">IF(G101=$S$99,H101,0)</f>
        <v>0</v>
      </c>
    </row>
    <row r="102" spans="1:19" x14ac:dyDescent="0.25">
      <c r="C102" s="20">
        <f>IF(E102&lt;1,0,IF(INT(E102*100)=INT(E101*100),C101,3))</f>
        <v>0</v>
      </c>
      <c r="D102" s="21" t="str">
        <f t="shared" si="54"/>
        <v/>
      </c>
      <c r="E102" s="28">
        <f>IF(LARGE($R$2:$R$25,3)&lt;1,0,LARGE($R$2:$R$25,3))</f>
        <v>0</v>
      </c>
      <c r="F102" s="22">
        <f t="shared" si="55"/>
        <v>0</v>
      </c>
      <c r="G102" s="22">
        <f t="shared" si="56"/>
        <v>0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0</v>
      </c>
      <c r="R102" s="12">
        <f t="shared" si="57"/>
        <v>0</v>
      </c>
      <c r="S102" s="12">
        <f t="shared" si="58"/>
        <v>0</v>
      </c>
    </row>
    <row r="103" spans="1:19" x14ac:dyDescent="0.25">
      <c r="C103" s="20">
        <f>IF(E103&lt;1,0,IF(INT(E103*100)=INT(E102*100),C102,4))</f>
        <v>0</v>
      </c>
      <c r="D103" s="21" t="str">
        <f t="shared" si="54"/>
        <v/>
      </c>
      <c r="E103" s="28">
        <f>IF(LARGE($R$2:$R$25,4)&lt;1,0,LARGE($R$2:$R$25,4))</f>
        <v>0</v>
      </c>
      <c r="F103" s="22">
        <f t="shared" si="55"/>
        <v>0</v>
      </c>
      <c r="G103" s="22">
        <f t="shared" si="56"/>
        <v>0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0</v>
      </c>
      <c r="R103" s="12">
        <f t="shared" si="57"/>
        <v>0</v>
      </c>
      <c r="S103" s="12">
        <f t="shared" si="58"/>
        <v>0</v>
      </c>
    </row>
    <row r="104" spans="1:19" x14ac:dyDescent="0.25">
      <c r="C104" s="20">
        <f>IF(E104&lt;1,0,IF(INT(E104*100)=INT(E103*100),C103,5))</f>
        <v>0</v>
      </c>
      <c r="D104" s="21" t="str">
        <f t="shared" si="54"/>
        <v/>
      </c>
      <c r="E104" s="28">
        <f>IF(LARGE($R$2:$R$25,5)&lt;1,0,LARGE($R$2:$R$25,5))</f>
        <v>0</v>
      </c>
      <c r="F104" s="22">
        <f t="shared" si="55"/>
        <v>0</v>
      </c>
      <c r="G104" s="22">
        <f t="shared" si="56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>
        <f t="shared" si="57"/>
        <v>0</v>
      </c>
      <c r="S104" s="12">
        <f t="shared" si="58"/>
        <v>0</v>
      </c>
    </row>
    <row r="105" spans="1:19" x14ac:dyDescent="0.25">
      <c r="C105" s="20">
        <f>IF(E105&lt;1,0,IF(INT(E105*100)=INT(E104*100),C104,6))</f>
        <v>0</v>
      </c>
      <c r="D105" s="21" t="str">
        <f t="shared" si="54"/>
        <v/>
      </c>
      <c r="E105" s="28">
        <f>IF(LARGE($R$2:$R$25,6)&lt;1,0,LARGE($R$2:$R$25,6))</f>
        <v>0</v>
      </c>
      <c r="F105" s="22">
        <f t="shared" si="55"/>
        <v>0</v>
      </c>
      <c r="G105" s="22">
        <f t="shared" si="56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>
        <f t="shared" si="57"/>
        <v>0</v>
      </c>
      <c r="S105" s="12">
        <f t="shared" si="58"/>
        <v>0</v>
      </c>
    </row>
    <row r="106" spans="1:19" x14ac:dyDescent="0.25">
      <c r="C106" s="20">
        <f>IF(E106&lt;1,0,IF(INT(E106*100)=INT(E105*100),C105,7))</f>
        <v>0</v>
      </c>
      <c r="D106" s="21" t="str">
        <f t="shared" si="54"/>
        <v/>
      </c>
      <c r="E106" s="28">
        <f>IF(LARGE($R$2:$R$25,7)&lt;1,0,LARGE($R$2:$R$25,7))</f>
        <v>0</v>
      </c>
      <c r="F106" s="22">
        <f t="shared" si="55"/>
        <v>0</v>
      </c>
      <c r="G106" s="22">
        <f t="shared" si="56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>
        <f t="shared" si="57"/>
        <v>0</v>
      </c>
      <c r="S106" s="12">
        <f t="shared" si="58"/>
        <v>0</v>
      </c>
    </row>
    <row r="107" spans="1:19" x14ac:dyDescent="0.25">
      <c r="C107" s="20">
        <f>IF(E107&lt;1,0,IF(INT(E107*100)=INT(E106*100),C106,8))</f>
        <v>0</v>
      </c>
      <c r="D107" s="21" t="str">
        <f t="shared" si="54"/>
        <v/>
      </c>
      <c r="E107" s="28">
        <f>IF(LARGE($R$2:$R$25,8)&lt;1,0,LARGE($R$2:$R$25,8))</f>
        <v>0</v>
      </c>
      <c r="F107" s="22">
        <f t="shared" si="55"/>
        <v>0</v>
      </c>
      <c r="G107" s="22">
        <f t="shared" si="56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>
        <f t="shared" si="57"/>
        <v>0</v>
      </c>
      <c r="S107" s="12">
        <f t="shared" si="58"/>
        <v>0</v>
      </c>
    </row>
    <row r="108" spans="1:19" x14ac:dyDescent="0.25">
      <c r="C108" s="20">
        <f>IF(E108&lt;1,0,IF(INT(E108*100)=INT(E107*100),C107,9))</f>
        <v>0</v>
      </c>
      <c r="D108" s="21" t="str">
        <f t="shared" si="54"/>
        <v/>
      </c>
      <c r="E108" s="28">
        <f>IF(LARGE($R$2:$R$25,9)&lt;1,0,LARGE($R$2:$R$25,9))</f>
        <v>0</v>
      </c>
      <c r="F108" s="22">
        <f t="shared" si="55"/>
        <v>0</v>
      </c>
      <c r="G108" s="22">
        <f t="shared" si="56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>
        <f t="shared" si="57"/>
        <v>0</v>
      </c>
      <c r="S108" s="12">
        <f t="shared" si="58"/>
        <v>0</v>
      </c>
    </row>
    <row r="109" spans="1:19" x14ac:dyDescent="0.25">
      <c r="C109" s="20">
        <f>IF(E109&lt;1,0,IF(INT(E109*100)=INT(E108*100),C108,10))</f>
        <v>0</v>
      </c>
      <c r="D109" s="21" t="str">
        <f t="shared" si="54"/>
        <v/>
      </c>
      <c r="E109" s="28">
        <f>IF(LARGE($R$2:$R$25,10)&lt;1,0,LARGE($R$2:$R$25,10))</f>
        <v>0</v>
      </c>
      <c r="F109" s="22">
        <f t="shared" si="55"/>
        <v>0</v>
      </c>
      <c r="G109" s="22">
        <f t="shared" si="56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>
        <f t="shared" si="57"/>
        <v>0</v>
      </c>
      <c r="S109" s="12">
        <f t="shared" si="58"/>
        <v>0</v>
      </c>
    </row>
    <row r="110" spans="1:19" x14ac:dyDescent="0.25">
      <c r="C110" s="20">
        <f>IF(E110&lt;1,0,IF(INT(E110*100)=INT(E109*100),C109,11))</f>
        <v>0</v>
      </c>
      <c r="D110" s="21" t="str">
        <f t="shared" si="54"/>
        <v/>
      </c>
      <c r="E110" s="28">
        <f>IF(LARGE($R$2:$R$25,11)&lt;1,0,LARGE($R$2:$R$25,11))</f>
        <v>0</v>
      </c>
      <c r="F110" s="22">
        <f t="shared" si="55"/>
        <v>0</v>
      </c>
      <c r="G110" s="22">
        <f t="shared" si="56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>
        <f t="shared" si="57"/>
        <v>0</v>
      </c>
      <c r="S110" s="12">
        <f t="shared" si="58"/>
        <v>0</v>
      </c>
    </row>
    <row r="111" spans="1:19" x14ac:dyDescent="0.25">
      <c r="C111" s="20">
        <f>IF(E111&lt;1,0,IF(INT(E111*100)=INT(E110*100),C110,12))</f>
        <v>0</v>
      </c>
      <c r="D111" s="21" t="str">
        <f t="shared" si="54"/>
        <v/>
      </c>
      <c r="E111" s="28">
        <f>IF(LARGE($R$2:$R$25,12)&lt;1,0,LARGE($R$2:$R$25,12))</f>
        <v>0</v>
      </c>
      <c r="F111" s="22">
        <f t="shared" si="55"/>
        <v>0</v>
      </c>
      <c r="G111" s="22">
        <f t="shared" si="56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>
        <f t="shared" si="57"/>
        <v>0</v>
      </c>
      <c r="S111" s="12">
        <f t="shared" si="58"/>
        <v>0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>
        <f t="shared" si="57"/>
        <v>0</v>
      </c>
      <c r="S112" s="12">
        <f t="shared" si="58"/>
        <v>0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>
        <f t="shared" si="57"/>
        <v>0</v>
      </c>
      <c r="S113" s="12">
        <f t="shared" si="58"/>
        <v>0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>
        <f t="shared" si="57"/>
        <v>0</v>
      </c>
      <c r="S114" s="12">
        <f t="shared" si="58"/>
        <v>0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>
        <f t="shared" si="57"/>
        <v>0</v>
      </c>
      <c r="S115" s="12">
        <f t="shared" si="58"/>
        <v>0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>
        <f t="shared" si="57"/>
        <v>0</v>
      </c>
      <c r="S116" s="12">
        <f t="shared" si="58"/>
        <v>0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>
        <f t="shared" si="57"/>
        <v>0</v>
      </c>
      <c r="S117" s="12">
        <f t="shared" si="58"/>
        <v>0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>
        <f t="shared" si="57"/>
        <v>0</v>
      </c>
      <c r="S118" s="12">
        <f t="shared" si="58"/>
        <v>0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>
        <f t="shared" si="57"/>
        <v>0</v>
      </c>
      <c r="S119" s="12">
        <f t="shared" si="58"/>
        <v>0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>
        <f t="shared" si="57"/>
        <v>0</v>
      </c>
      <c r="S120" s="12">
        <f t="shared" si="58"/>
        <v>0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>
        <f t="shared" si="57"/>
        <v>0</v>
      </c>
      <c r="S121" s="12">
        <f t="shared" si="58"/>
        <v>0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>
        <f t="shared" si="57"/>
        <v>0</v>
      </c>
      <c r="S122" s="12">
        <f t="shared" si="58"/>
        <v>0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>
        <f t="shared" si="57"/>
        <v>0</v>
      </c>
      <c r="S123" s="12">
        <f t="shared" si="58"/>
        <v>0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695" priority="120">
      <formula>IF(SUM(G2:G3)&gt;3.7,TRUE,FALSE)</formula>
    </cfRule>
  </conditionalFormatting>
  <conditionalFormatting sqref="G2">
    <cfRule type="expression" dxfId="694" priority="119">
      <formula>IF(SUM(G2:G3)&gt;3.7,TRUE,FALSE)</formula>
    </cfRule>
  </conditionalFormatting>
  <conditionalFormatting sqref="E3">
    <cfRule type="expression" dxfId="693" priority="118">
      <formula>IF(E3="",FALSE,IF(LEFT(E3,1)=LEFT(E2,1),TRUE,FALSE))</formula>
    </cfRule>
  </conditionalFormatting>
  <conditionalFormatting sqref="E5">
    <cfRule type="expression" dxfId="692" priority="116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691" priority="117">
      <formula>IF(E4="",FALSE,IF(OR(LEFT(E4,LEN(E4)-1)=LEFT(E3,LEN(E3)-1),LEFT(E4,LEN(E4)-1)=LEFT(E2,LEN(E2)-1)),TRUE,FALSE))</formula>
    </cfRule>
  </conditionalFormatting>
  <conditionalFormatting sqref="G7">
    <cfRule type="expression" dxfId="690" priority="115">
      <formula>IF(SUM(G6:G7)&gt;3.7,TRUE,FALSE)</formula>
    </cfRule>
  </conditionalFormatting>
  <conditionalFormatting sqref="G6">
    <cfRule type="expression" dxfId="689" priority="114">
      <formula>IF(SUM(G6:G7)&gt;3.7,TRUE,FALSE)</formula>
    </cfRule>
  </conditionalFormatting>
  <conditionalFormatting sqref="E7">
    <cfRule type="expression" dxfId="688" priority="113">
      <formula>IF(E7="",FALSE,IF(LEFT(E7,1)=LEFT(E6,1),TRUE,FALSE))</formula>
    </cfRule>
  </conditionalFormatting>
  <conditionalFormatting sqref="E9">
    <cfRule type="expression" dxfId="687" priority="111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686" priority="112">
      <formula>IF(E8="",FALSE,IF(OR(LEFT(E8,LEN(E8)-1)=LEFT(E7,LEN(E7)-1),LEFT(E8,LEN(E8)-1)=LEFT(E6,LEN(E6)-1)),TRUE,FALSE))</formula>
    </cfRule>
  </conditionalFormatting>
  <conditionalFormatting sqref="G11">
    <cfRule type="expression" dxfId="685" priority="110">
      <formula>IF(SUM(G10:G11)&gt;3.7,TRUE,FALSE)</formula>
    </cfRule>
  </conditionalFormatting>
  <conditionalFormatting sqref="G10">
    <cfRule type="expression" dxfId="684" priority="109">
      <formula>IF(SUM(G10:G11)&gt;3.7,TRUE,FALSE)</formula>
    </cfRule>
  </conditionalFormatting>
  <conditionalFormatting sqref="E11">
    <cfRule type="expression" dxfId="683" priority="108">
      <formula>IF(E11="",FALSE,IF(LEFT(E11,1)=LEFT(E10,1),TRUE,FALSE))</formula>
    </cfRule>
  </conditionalFormatting>
  <conditionalFormatting sqref="E13">
    <cfRule type="expression" dxfId="682" priority="106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681" priority="107">
      <formula>IF(E12="",FALSE,IF(OR(LEFT(E12,LEN(E12)-1)=LEFT(E11,LEN(E11)-1),LEFT(E12,LEN(E12)-1)=LEFT(E10,LEN(E10)-1)),TRUE,FALSE))</formula>
    </cfRule>
  </conditionalFormatting>
  <conditionalFormatting sqref="G15">
    <cfRule type="expression" dxfId="680" priority="105">
      <formula>IF(SUM(G14:G15)&gt;3.7,TRUE,FALSE)</formula>
    </cfRule>
  </conditionalFormatting>
  <conditionalFormatting sqref="G14">
    <cfRule type="expression" dxfId="679" priority="104">
      <formula>IF(SUM(G14:G15)&gt;3.7,TRUE,FALSE)</formula>
    </cfRule>
  </conditionalFormatting>
  <conditionalFormatting sqref="E15">
    <cfRule type="expression" dxfId="678" priority="103">
      <formula>IF(E15="",FALSE,IF(LEFT(E15,1)=LEFT(E14,1),TRUE,FALSE))</formula>
    </cfRule>
  </conditionalFormatting>
  <conditionalFormatting sqref="E17">
    <cfRule type="expression" dxfId="677" priority="101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676" priority="102">
      <formula>IF(E16="",FALSE,IF(OR(LEFT(E16,LEN(E16)-1)=LEFT(E15,LEN(E15)-1),LEFT(E16,LEN(E16)-1)=LEFT(E14,LEN(E14)-1)),TRUE,FALSE))</formula>
    </cfRule>
  </conditionalFormatting>
  <conditionalFormatting sqref="G19">
    <cfRule type="expression" dxfId="675" priority="100">
      <formula>IF(SUM(G18:G19)&gt;3.7,TRUE,FALSE)</formula>
    </cfRule>
  </conditionalFormatting>
  <conditionalFormatting sqref="G18">
    <cfRule type="expression" dxfId="674" priority="99">
      <formula>IF(SUM(G18:G19)&gt;3.7,TRUE,FALSE)</formula>
    </cfRule>
  </conditionalFormatting>
  <conditionalFormatting sqref="E19">
    <cfRule type="expression" dxfId="673" priority="98">
      <formula>IF(E19="",FALSE,IF(LEFT(E19,1)=LEFT(E18,1),TRUE,FALSE))</formula>
    </cfRule>
  </conditionalFormatting>
  <conditionalFormatting sqref="E21">
    <cfRule type="expression" dxfId="672" priority="96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671" priority="97">
      <formula>IF(E20="",FALSE,IF(OR(LEFT(E20,LEN(E20)-1)=LEFT(E19,LEN(E19)-1),LEFT(E20,LEN(E20)-1)=LEFT(E18,LEN(E18)-1)),TRUE,FALSE))</formula>
    </cfRule>
  </conditionalFormatting>
  <conditionalFormatting sqref="G23">
    <cfRule type="expression" dxfId="670" priority="95">
      <formula>IF(SUM(G22:G23)&gt;3.7,TRUE,FALSE)</formula>
    </cfRule>
  </conditionalFormatting>
  <conditionalFormatting sqref="G22">
    <cfRule type="expression" dxfId="669" priority="94">
      <formula>IF(SUM(G22:G23)&gt;3.7,TRUE,FALSE)</formula>
    </cfRule>
  </conditionalFormatting>
  <conditionalFormatting sqref="E23">
    <cfRule type="expression" dxfId="668" priority="93">
      <formula>IF(E23="",FALSE,IF(LEFT(E23,1)=LEFT(E22,1),TRUE,FALSE))</formula>
    </cfRule>
  </conditionalFormatting>
  <conditionalFormatting sqref="E25">
    <cfRule type="expression" dxfId="667" priority="91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666" priority="92">
      <formula>IF(E24="",FALSE,IF(OR(LEFT(E24,LEN(E24)-1)=LEFT(E23,LEN(E23)-1),LEFT(E24,LEN(E24)-1)=LEFT(E22,LEN(E22)-1)),TRUE,FALSE))</formula>
    </cfRule>
  </conditionalFormatting>
  <conditionalFormatting sqref="G27">
    <cfRule type="expression" dxfId="665" priority="90">
      <formula>IF(SUM(G26:G27)&gt;3.7,TRUE,FALSE)</formula>
    </cfRule>
  </conditionalFormatting>
  <conditionalFormatting sqref="G26">
    <cfRule type="expression" dxfId="664" priority="89">
      <formula>IF(SUM(G26:G27)&gt;3.7,TRUE,FALSE)</formula>
    </cfRule>
  </conditionalFormatting>
  <conditionalFormatting sqref="E27">
    <cfRule type="expression" dxfId="663" priority="88">
      <formula>IF(E27="",FALSE,IF(LEFT(E27,1)=LEFT(E26,1),TRUE,FALSE))</formula>
    </cfRule>
  </conditionalFormatting>
  <conditionalFormatting sqref="E29">
    <cfRule type="expression" dxfId="662" priority="86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661" priority="87">
      <formula>IF(E28="",FALSE,IF(OR(LEFT(E28,LEN(E28)-1)=LEFT(E27,LEN(E27)-1),LEFT(E28,LEN(E28)-1)=LEFT(E26,LEN(E26)-1)),TRUE,FALSE))</formula>
    </cfRule>
  </conditionalFormatting>
  <conditionalFormatting sqref="G31">
    <cfRule type="expression" dxfId="660" priority="85">
      <formula>IF(SUM(G30:G31)&gt;3.7,TRUE,FALSE)</formula>
    </cfRule>
  </conditionalFormatting>
  <conditionalFormatting sqref="G30">
    <cfRule type="expression" dxfId="659" priority="84">
      <formula>IF(SUM(G30:G31)&gt;3.7,TRUE,FALSE)</formula>
    </cfRule>
  </conditionalFormatting>
  <conditionalFormatting sqref="E31">
    <cfRule type="expression" dxfId="658" priority="83">
      <formula>IF(E31="",FALSE,IF(LEFT(E31,1)=LEFT(E30,1),TRUE,FALSE))</formula>
    </cfRule>
  </conditionalFormatting>
  <conditionalFormatting sqref="E33">
    <cfRule type="expression" dxfId="657" priority="81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656" priority="82">
      <formula>IF(E32="",FALSE,IF(OR(LEFT(E32,LEN(E32)-1)=LEFT(E31,LEN(E31)-1),LEFT(E32,LEN(E32)-1)=LEFT(E30,LEN(E30)-1)),TRUE,FALSE))</formula>
    </cfRule>
  </conditionalFormatting>
  <conditionalFormatting sqref="G35">
    <cfRule type="expression" dxfId="655" priority="80">
      <formula>IF(SUM(G34:G35)&gt;3.7,TRUE,FALSE)</formula>
    </cfRule>
  </conditionalFormatting>
  <conditionalFormatting sqref="G34">
    <cfRule type="expression" dxfId="654" priority="79">
      <formula>IF(SUM(G34:G35)&gt;3.7,TRUE,FALSE)</formula>
    </cfRule>
  </conditionalFormatting>
  <conditionalFormatting sqref="E35">
    <cfRule type="expression" dxfId="653" priority="78">
      <formula>IF(E35="",FALSE,IF(LEFT(E35,1)=LEFT(E34,1),TRUE,FALSE))</formula>
    </cfRule>
  </conditionalFormatting>
  <conditionalFormatting sqref="E37">
    <cfRule type="expression" dxfId="652" priority="76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651" priority="77">
      <formula>IF(E36="",FALSE,IF(OR(LEFT(E36,LEN(E36)-1)=LEFT(E35,LEN(E35)-1),LEFT(E36,LEN(E36)-1)=LEFT(E34,LEN(E34)-1)),TRUE,FALSE))</formula>
    </cfRule>
  </conditionalFormatting>
  <conditionalFormatting sqref="G39">
    <cfRule type="expression" dxfId="650" priority="75">
      <formula>IF(SUM(G38:G39)&gt;3.7,TRUE,FALSE)</formula>
    </cfRule>
  </conditionalFormatting>
  <conditionalFormatting sqref="G38">
    <cfRule type="expression" dxfId="649" priority="74">
      <formula>IF(SUM(G38:G39)&gt;3.7,TRUE,FALSE)</formula>
    </cfRule>
  </conditionalFormatting>
  <conditionalFormatting sqref="E39">
    <cfRule type="expression" dxfId="648" priority="73">
      <formula>IF(E39="",FALSE,IF(LEFT(E39,1)=LEFT(E38,1),TRUE,FALSE))</formula>
    </cfRule>
  </conditionalFormatting>
  <conditionalFormatting sqref="E41">
    <cfRule type="expression" dxfId="647" priority="71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646" priority="72">
      <formula>IF(E40="",FALSE,IF(OR(LEFT(E40,LEN(E40)-1)=LEFT(E39,LEN(E39)-1),LEFT(E40,LEN(E40)-1)=LEFT(E38,LEN(E38)-1)),TRUE,FALSE))</formula>
    </cfRule>
  </conditionalFormatting>
  <conditionalFormatting sqref="G43">
    <cfRule type="expression" dxfId="645" priority="70">
      <formula>IF(SUM(G42:G43)&gt;3.7,TRUE,FALSE)</formula>
    </cfRule>
  </conditionalFormatting>
  <conditionalFormatting sqref="G42">
    <cfRule type="expression" dxfId="644" priority="69">
      <formula>IF(SUM(G42:G43)&gt;3.7,TRUE,FALSE)</formula>
    </cfRule>
  </conditionalFormatting>
  <conditionalFormatting sqref="E43">
    <cfRule type="expression" dxfId="643" priority="68">
      <formula>IF(E43="",FALSE,IF(LEFT(E43,1)=LEFT(E42,1),TRUE,FALSE))</formula>
    </cfRule>
  </conditionalFormatting>
  <conditionalFormatting sqref="E45">
    <cfRule type="expression" dxfId="642" priority="66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641" priority="67">
      <formula>IF(E44="",FALSE,IF(OR(LEFT(E44,LEN(E44)-1)=LEFT(E43,LEN(E43)-1),LEFT(E44,LEN(E44)-1)=LEFT(E42,LEN(E42)-1)),TRUE,FALSE))</formula>
    </cfRule>
  </conditionalFormatting>
  <conditionalFormatting sqref="G47">
    <cfRule type="expression" dxfId="640" priority="65">
      <formula>IF(SUM(G46:G47)&gt;3.7,TRUE,FALSE)</formula>
    </cfRule>
  </conditionalFormatting>
  <conditionalFormatting sqref="G46">
    <cfRule type="expression" dxfId="639" priority="64">
      <formula>IF(SUM(G46:G47)&gt;3.7,TRUE,FALSE)</formula>
    </cfRule>
  </conditionalFormatting>
  <conditionalFormatting sqref="E47">
    <cfRule type="expression" dxfId="638" priority="63">
      <formula>IF(E47="",FALSE,IF(LEFT(E47,1)=LEFT(E46,1),TRUE,FALSE))</formula>
    </cfRule>
  </conditionalFormatting>
  <conditionalFormatting sqref="E49">
    <cfRule type="expression" dxfId="637" priority="61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636" priority="62">
      <formula>IF(E48="",FALSE,IF(OR(LEFT(E48,LEN(E48)-1)=LEFT(E47,LEN(E47)-1),LEFT(E48,LEN(E48)-1)=LEFT(E46,LEN(E46)-1)),TRUE,FALSE))</formula>
    </cfRule>
  </conditionalFormatting>
  <conditionalFormatting sqref="G51">
    <cfRule type="expression" dxfId="635" priority="60">
      <formula>IF(SUM(G50:G51)&gt;3.7,TRUE,FALSE)</formula>
    </cfRule>
  </conditionalFormatting>
  <conditionalFormatting sqref="G50">
    <cfRule type="expression" dxfId="634" priority="59">
      <formula>IF(SUM(G50:G51)&gt;3.7,TRUE,FALSE)</formula>
    </cfRule>
  </conditionalFormatting>
  <conditionalFormatting sqref="E51">
    <cfRule type="expression" dxfId="633" priority="58">
      <formula>IF(E51="",FALSE,IF(LEFT(E51,1)=LEFT(E50,1),TRUE,FALSE))</formula>
    </cfRule>
  </conditionalFormatting>
  <conditionalFormatting sqref="E53">
    <cfRule type="expression" dxfId="632" priority="56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631" priority="57">
      <formula>IF(E52="",FALSE,IF(OR(LEFT(E52,LEN(E52)-1)=LEFT(E51,LEN(E51)-1),LEFT(E52,LEN(E52)-1)=LEFT(E50,LEN(E50)-1)),TRUE,FALSE))</formula>
    </cfRule>
  </conditionalFormatting>
  <conditionalFormatting sqref="G55">
    <cfRule type="expression" dxfId="630" priority="55">
      <formula>IF(SUM(G54:G55)&gt;3.7,TRUE,FALSE)</formula>
    </cfRule>
  </conditionalFormatting>
  <conditionalFormatting sqref="G54">
    <cfRule type="expression" dxfId="629" priority="54">
      <formula>IF(SUM(G54:G55)&gt;3.7,TRUE,FALSE)</formula>
    </cfRule>
  </conditionalFormatting>
  <conditionalFormatting sqref="E55">
    <cfRule type="expression" dxfId="628" priority="53">
      <formula>IF(E55="",FALSE,IF(LEFT(E55,1)=LEFT(E54,1),TRUE,FALSE))</formula>
    </cfRule>
  </conditionalFormatting>
  <conditionalFormatting sqref="E57">
    <cfRule type="expression" dxfId="627" priority="51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626" priority="52">
      <formula>IF(E56="",FALSE,IF(OR(LEFT(E56,LEN(E56)-1)=LEFT(E55,LEN(E55)-1),LEFT(E56,LEN(E56)-1)=LEFT(E54,LEN(E54)-1)),TRUE,FALSE))</formula>
    </cfRule>
  </conditionalFormatting>
  <conditionalFormatting sqref="G59">
    <cfRule type="expression" dxfId="625" priority="50">
      <formula>IF(SUM(G58:G59)&gt;3.7,TRUE,FALSE)</formula>
    </cfRule>
  </conditionalFormatting>
  <conditionalFormatting sqref="G58">
    <cfRule type="expression" dxfId="624" priority="49">
      <formula>IF(SUM(G58:G59)&gt;3.7,TRUE,FALSE)</formula>
    </cfRule>
  </conditionalFormatting>
  <conditionalFormatting sqref="E59">
    <cfRule type="expression" dxfId="623" priority="48">
      <formula>IF(E59="",FALSE,IF(LEFT(E59,1)=LEFT(E58,1),TRUE,FALSE))</formula>
    </cfRule>
  </conditionalFormatting>
  <conditionalFormatting sqref="E61">
    <cfRule type="expression" dxfId="622" priority="46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621" priority="47">
      <formula>IF(E60="",FALSE,IF(OR(LEFT(E60,LEN(E60)-1)=LEFT(E59,LEN(E59)-1),LEFT(E60,LEN(E60)-1)=LEFT(E58,LEN(E58)-1)),TRUE,FALSE))</formula>
    </cfRule>
  </conditionalFormatting>
  <conditionalFormatting sqref="G63">
    <cfRule type="expression" dxfId="620" priority="45">
      <formula>IF(SUM(G62:G63)&gt;3.7,TRUE,FALSE)</formula>
    </cfRule>
  </conditionalFormatting>
  <conditionalFormatting sqref="G62">
    <cfRule type="expression" dxfId="619" priority="44">
      <formula>IF(SUM(G62:G63)&gt;3.7,TRUE,FALSE)</formula>
    </cfRule>
  </conditionalFormatting>
  <conditionalFormatting sqref="E63">
    <cfRule type="expression" dxfId="618" priority="43">
      <formula>IF(E63="",FALSE,IF(LEFT(E63,1)=LEFT(E62,1),TRUE,FALSE))</formula>
    </cfRule>
  </conditionalFormatting>
  <conditionalFormatting sqref="E65">
    <cfRule type="expression" dxfId="617" priority="41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616" priority="42">
      <formula>IF(E64="",FALSE,IF(OR(LEFT(E64,LEN(E64)-1)=LEFT(E63,LEN(E63)-1),LEFT(E64,LEN(E64)-1)=LEFT(E62,LEN(E62)-1)),TRUE,FALSE))</formula>
    </cfRule>
  </conditionalFormatting>
  <conditionalFormatting sqref="G67">
    <cfRule type="expression" dxfId="615" priority="40">
      <formula>IF(SUM(G66:G67)&gt;3.7,TRUE,FALSE)</formula>
    </cfRule>
  </conditionalFormatting>
  <conditionalFormatting sqref="G66">
    <cfRule type="expression" dxfId="614" priority="39">
      <formula>IF(SUM(G66:G67)&gt;3.7,TRUE,FALSE)</formula>
    </cfRule>
  </conditionalFormatting>
  <conditionalFormatting sqref="E67">
    <cfRule type="expression" dxfId="613" priority="38">
      <formula>IF(E67="",FALSE,IF(LEFT(E67,1)=LEFT(E66,1),TRUE,FALSE))</formula>
    </cfRule>
  </conditionalFormatting>
  <conditionalFormatting sqref="E69">
    <cfRule type="expression" dxfId="612" priority="36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611" priority="37">
      <formula>IF(E68="",FALSE,IF(OR(LEFT(E68,LEN(E68)-1)=LEFT(E67,LEN(E67)-1),LEFT(E68,LEN(E68)-1)=LEFT(E66,LEN(E66)-1)),TRUE,FALSE))</formula>
    </cfRule>
  </conditionalFormatting>
  <conditionalFormatting sqref="G71">
    <cfRule type="expression" dxfId="610" priority="35">
      <formula>IF(SUM(G70:G71)&gt;3.7,TRUE,FALSE)</formula>
    </cfRule>
  </conditionalFormatting>
  <conditionalFormatting sqref="G70">
    <cfRule type="expression" dxfId="609" priority="34">
      <formula>IF(SUM(G70:G71)&gt;3.7,TRUE,FALSE)</formula>
    </cfRule>
  </conditionalFormatting>
  <conditionalFormatting sqref="E71">
    <cfRule type="expression" dxfId="608" priority="33">
      <formula>IF(E71="",FALSE,IF(LEFT(E71,1)=LEFT(E70,1),TRUE,FALSE))</formula>
    </cfRule>
  </conditionalFormatting>
  <conditionalFormatting sqref="E73">
    <cfRule type="expression" dxfId="607" priority="31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606" priority="32">
      <formula>IF(E72="",FALSE,IF(OR(LEFT(E72,LEN(E72)-1)=LEFT(E71,LEN(E71)-1),LEFT(E72,LEN(E72)-1)=LEFT(E70,LEN(E70)-1)),TRUE,FALSE))</formula>
    </cfRule>
  </conditionalFormatting>
  <conditionalFormatting sqref="G75">
    <cfRule type="expression" dxfId="605" priority="30">
      <formula>IF(SUM(G74:G75)&gt;3.7,TRUE,FALSE)</formula>
    </cfRule>
  </conditionalFormatting>
  <conditionalFormatting sqref="G74">
    <cfRule type="expression" dxfId="604" priority="29">
      <formula>IF(SUM(G74:G75)&gt;3.7,TRUE,FALSE)</formula>
    </cfRule>
  </conditionalFormatting>
  <conditionalFormatting sqref="E75">
    <cfRule type="expression" dxfId="603" priority="28">
      <formula>IF(E75="",FALSE,IF(LEFT(E75,1)=LEFT(E74,1),TRUE,FALSE))</formula>
    </cfRule>
  </conditionalFormatting>
  <conditionalFormatting sqref="E77">
    <cfRule type="expression" dxfId="602" priority="26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601" priority="27">
      <formula>IF(E76="",FALSE,IF(OR(LEFT(E76,LEN(E76)-1)=LEFT(E75,LEN(E75)-1),LEFT(E76,LEN(E76)-1)=LEFT(E74,LEN(E74)-1)),TRUE,FALSE))</formula>
    </cfRule>
  </conditionalFormatting>
  <conditionalFormatting sqref="G79">
    <cfRule type="expression" dxfId="600" priority="25">
      <formula>IF(SUM(G78:G79)&gt;3.7,TRUE,FALSE)</formula>
    </cfRule>
  </conditionalFormatting>
  <conditionalFormatting sqref="G78">
    <cfRule type="expression" dxfId="599" priority="24">
      <formula>IF(SUM(G78:G79)&gt;3.7,TRUE,FALSE)</formula>
    </cfRule>
  </conditionalFormatting>
  <conditionalFormatting sqref="E79">
    <cfRule type="expression" dxfId="598" priority="23">
      <formula>IF(E79="",FALSE,IF(LEFT(E79,1)=LEFT(E78,1),TRUE,FALSE))</formula>
    </cfRule>
  </conditionalFormatting>
  <conditionalFormatting sqref="E81">
    <cfRule type="expression" dxfId="597" priority="21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596" priority="22">
      <formula>IF(E80="",FALSE,IF(OR(LEFT(E80,LEN(E80)-1)=LEFT(E79,LEN(E79)-1),LEFT(E80,LEN(E80)-1)=LEFT(E78,LEN(E78)-1)),TRUE,FALSE))</formula>
    </cfRule>
  </conditionalFormatting>
  <conditionalFormatting sqref="G83">
    <cfRule type="expression" dxfId="595" priority="20">
      <formula>IF(SUM(G82:G83)&gt;3.7,TRUE,FALSE)</formula>
    </cfRule>
  </conditionalFormatting>
  <conditionalFormatting sqref="G82">
    <cfRule type="expression" dxfId="594" priority="19">
      <formula>IF(SUM(G82:G83)&gt;3.7,TRUE,FALSE)</formula>
    </cfRule>
  </conditionalFormatting>
  <conditionalFormatting sqref="E83">
    <cfRule type="expression" dxfId="593" priority="18">
      <formula>IF(E83="",FALSE,IF(LEFT(E83,1)=LEFT(E82,1),TRUE,FALSE))</formula>
    </cfRule>
  </conditionalFormatting>
  <conditionalFormatting sqref="E85">
    <cfRule type="expression" dxfId="592" priority="16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591" priority="17">
      <formula>IF(E84="",FALSE,IF(OR(LEFT(E84,LEN(E84)-1)=LEFT(E83,LEN(E83)-1),LEFT(E84,LEN(E84)-1)=LEFT(E82,LEN(E82)-1)),TRUE,FALSE))</formula>
    </cfRule>
  </conditionalFormatting>
  <conditionalFormatting sqref="G87">
    <cfRule type="expression" dxfId="590" priority="15">
      <formula>IF(SUM(G86:G87)&gt;3.7,TRUE,FALSE)</formula>
    </cfRule>
  </conditionalFormatting>
  <conditionalFormatting sqref="G86">
    <cfRule type="expression" dxfId="589" priority="14">
      <formula>IF(SUM(G86:G87)&gt;3.7,TRUE,FALSE)</formula>
    </cfRule>
  </conditionalFormatting>
  <conditionalFormatting sqref="E87">
    <cfRule type="expression" dxfId="588" priority="13">
      <formula>IF(E87="",FALSE,IF(LEFT(E87,1)=LEFT(E86,1),TRUE,FALSE))</formula>
    </cfRule>
  </conditionalFormatting>
  <conditionalFormatting sqref="E89">
    <cfRule type="expression" dxfId="587" priority="11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586" priority="12">
      <formula>IF(E88="",FALSE,IF(OR(LEFT(E88,LEN(E88)-1)=LEFT(E87,LEN(E87)-1),LEFT(E88,LEN(E88)-1)=LEFT(E86,LEN(E86)-1)),TRUE,FALSE))</formula>
    </cfRule>
  </conditionalFormatting>
  <conditionalFormatting sqref="G91">
    <cfRule type="expression" dxfId="585" priority="10">
      <formula>IF(SUM(G90:G91)&gt;3.7,TRUE,FALSE)</formula>
    </cfRule>
  </conditionalFormatting>
  <conditionalFormatting sqref="G90">
    <cfRule type="expression" dxfId="584" priority="9">
      <formula>IF(SUM(G90:G91)&gt;3.7,TRUE,FALSE)</formula>
    </cfRule>
  </conditionalFormatting>
  <conditionalFormatting sqref="E91">
    <cfRule type="expression" dxfId="583" priority="8">
      <formula>IF(E91="",FALSE,IF(LEFT(E91,1)=LEFT(E90,1),TRUE,FALSE))</formula>
    </cfRule>
  </conditionalFormatting>
  <conditionalFormatting sqref="E93">
    <cfRule type="expression" dxfId="582" priority="6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581" priority="7">
      <formula>IF(E92="",FALSE,IF(OR(LEFT(E92,LEN(E92)-1)=LEFT(E91,LEN(E91)-1),LEFT(E92,LEN(E92)-1)=LEFT(E90,LEN(E90)-1)),TRUE,FALSE))</formula>
    </cfRule>
  </conditionalFormatting>
  <conditionalFormatting sqref="G95">
    <cfRule type="expression" dxfId="580" priority="5">
      <formula>IF(SUM(G94:G95)&gt;3.7,TRUE,FALSE)</formula>
    </cfRule>
  </conditionalFormatting>
  <conditionalFormatting sqref="G94">
    <cfRule type="expression" dxfId="579" priority="4">
      <formula>IF(SUM(G94:G95)&gt;3.7,TRUE,FALSE)</formula>
    </cfRule>
  </conditionalFormatting>
  <conditionalFormatting sqref="E95">
    <cfRule type="expression" dxfId="578" priority="3">
      <formula>IF(E95="",FALSE,IF(LEFT(E95,1)=LEFT(E94,1),TRUE,FALSE))</formula>
    </cfRule>
  </conditionalFormatting>
  <conditionalFormatting sqref="E97">
    <cfRule type="expression" dxfId="577" priority="1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576" priority="2">
      <formula>IF(E96="",FALSE,IF(OR(LEFT(E96,LEN(E96)-1)=LEFT(E95,LEN(E95)-1),LEFT(E96,LEN(E96)-1)=LEFT(E94,LEN(E94)-1)),TRUE,FALSE))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CD60-E482-49DB-A51F-1BF7EEA1BA14}">
  <dimension ref="A1:T123"/>
  <sheetViews>
    <sheetView workbookViewId="0">
      <pane ySplit="1" topLeftCell="A2" activePane="bottomLeft" state="frozen"/>
      <selection pane="bottomLeft" activeCell="B2" sqref="B2:B5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O5+0.000001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7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O9+0.000002</f>
        <v>1.9999999999999999E-6</v>
      </c>
      <c r="S3" s="13">
        <f>B6</f>
        <v>0</v>
      </c>
      <c r="T3" s="13">
        <f>C6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2" t="str">
        <f>IF(N4="","",N4+O3)</f>
        <v/>
      </c>
      <c r="R4" s="13">
        <f>O13+0.000003</f>
        <v>3.0000000000000001E-6</v>
      </c>
      <c r="S4" s="13">
        <f>B10</f>
        <v>0</v>
      </c>
      <c r="T4" s="13">
        <f>C10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si="0"/>
        <v/>
      </c>
      <c r="O5" s="15">
        <f>IF(N5="",0,N5+O4)</f>
        <v>0</v>
      </c>
      <c r="R5" s="13">
        <f>O17+0.000004</f>
        <v>3.9999999999999998E-6</v>
      </c>
      <c r="S5" s="13">
        <f>B14</f>
        <v>0</v>
      </c>
      <c r="T5" s="13">
        <f>C14</f>
        <v>0</v>
      </c>
    </row>
    <row r="6" spans="1:20" x14ac:dyDescent="0.25">
      <c r="A6" s="72">
        <v>2</v>
      </c>
      <c r="B6" s="69"/>
      <c r="C6" s="70"/>
      <c r="D6" s="30">
        <v>1</v>
      </c>
      <c r="E6" s="31"/>
      <c r="F6" s="32" t="str">
        <f>IF($E6="","",IF(ISNA(VLOOKUP($E6,DD!$A$2:$C$150,2,0)),"NO SUCH DIVE",VLOOKUP($E6,DD!$A$2:$C$150,2,0)))</f>
        <v/>
      </c>
      <c r="G6" s="30" t="str">
        <f>IF($E6="","",IF(ISNA(VLOOKUP($E6,DD!$A$2:$C$150,3,0)),"",VLOOKUP($E6,DD!$A$2:$C$150,3,0)))</f>
        <v/>
      </c>
      <c r="H6" s="33"/>
      <c r="I6" s="33"/>
      <c r="J6" s="33"/>
      <c r="K6" s="33"/>
      <c r="L6" s="33"/>
      <c r="M6" s="31"/>
      <c r="N6" s="32" t="str">
        <f t="shared" si="0"/>
        <v/>
      </c>
      <c r="O6" s="32" t="str">
        <f>IF(N6="","",N6)</f>
        <v/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72"/>
      <c r="B7" s="69"/>
      <c r="C7" s="70"/>
      <c r="D7" s="30">
        <v>2</v>
      </c>
      <c r="E7" s="31"/>
      <c r="F7" s="32" t="str">
        <f>IF($E7="","",IF(ISNA(VLOOKUP($E7,DD!$A$2:$C$150,2,0)),"NO SUCH DIVE",VLOOKUP($E7,DD!$A$2:$C$150,2,0)))</f>
        <v/>
      </c>
      <c r="G7" s="30" t="str">
        <f>IF($E7="","",IF(ISNA(VLOOKUP($E7,DD!$A$2:$C$150,3,0)),"",VLOOKUP($E7,DD!$A$2:$C$150,3,0)))</f>
        <v/>
      </c>
      <c r="H7" s="33"/>
      <c r="I7" s="33"/>
      <c r="J7" s="33"/>
      <c r="K7" s="33"/>
      <c r="L7" s="33"/>
      <c r="M7" s="31"/>
      <c r="N7" s="32" t="str">
        <f t="shared" si="0"/>
        <v/>
      </c>
      <c r="O7" s="32" t="str">
        <f>IF(N7="","",N7+O6)</f>
        <v/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72"/>
      <c r="B8" s="69"/>
      <c r="C8" s="70"/>
      <c r="D8" s="30">
        <v>3</v>
      </c>
      <c r="E8" s="31"/>
      <c r="F8" s="32" t="str">
        <f>IF($E8="","",IF(ISNA(VLOOKUP($E8,DD!$A$2:$C$150,2,0)),"NO SUCH DIVE",VLOOKUP($E8,DD!$A$2:$C$150,2,0)))</f>
        <v/>
      </c>
      <c r="G8" s="30" t="str">
        <f>IF($E8="","",IF(ISNA(VLOOKUP($E8,DD!$A$2:$C$150,3,0)),"",VLOOKUP($E8,DD!$A$2:$C$150,3,0)))</f>
        <v/>
      </c>
      <c r="H8" s="33"/>
      <c r="I8" s="33"/>
      <c r="J8" s="33"/>
      <c r="K8" s="33"/>
      <c r="L8" s="33"/>
      <c r="M8" s="31"/>
      <c r="N8" s="32" t="str">
        <f t="shared" si="0"/>
        <v/>
      </c>
      <c r="O8" s="32" t="str">
        <f>IF(N8="","",N8+O7)</f>
        <v/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72"/>
      <c r="B9" s="69"/>
      <c r="C9" s="70"/>
      <c r="D9" s="30">
        <v>4</v>
      </c>
      <c r="E9" s="31"/>
      <c r="F9" s="32" t="str">
        <f>IF($E9="","",IF(ISNA(VLOOKUP($E9,DD!$A$2:$C$150,2,0)),"NO SUCH DIVE",VLOOKUP($E9,DD!$A$2:$C$150,2,0)))</f>
        <v/>
      </c>
      <c r="G9" s="30" t="str">
        <f>IF($E9="","",IF(ISNA(VLOOKUP($E9,DD!$A$2:$C$150,3,0)),"",VLOOKUP($E9,DD!$A$2:$C$150,3,0)))</f>
        <v/>
      </c>
      <c r="H9" s="33"/>
      <c r="I9" s="33"/>
      <c r="J9" s="33"/>
      <c r="K9" s="33"/>
      <c r="L9" s="33"/>
      <c r="M9" s="31"/>
      <c r="N9" s="32" t="str">
        <f t="shared" si="0"/>
        <v/>
      </c>
      <c r="O9" s="34">
        <f>IF(N9="",0,N9+O8)</f>
        <v>0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71">
        <v>3</v>
      </c>
      <c r="B10" s="67"/>
      <c r="C10" s="68"/>
      <c r="D10" s="14">
        <v>1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2" t="str">
        <f>IF(N10="","",N10)</f>
        <v/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71"/>
      <c r="B11" s="67"/>
      <c r="C11" s="68"/>
      <c r="D11" s="14">
        <v>2</v>
      </c>
      <c r="E11" s="8"/>
      <c r="F11" s="12" t="str">
        <f>IF($E11="","",IF(ISNA(VLOOKUP($E11,DD!$A$2:$C$150,2,0)),"NO SUCH DIVE",VLOOKUP($E11,DD!$A$2:$C$150,2,0)))</f>
        <v/>
      </c>
      <c r="G11" s="14" t="str">
        <f>IF($E11="","",IF(ISNA(VLOOKUP($E11,DD!$A$2:$C$150,3,0)),"",VLOOKUP($E11,DD!$A$2:$C$150,3,0)))</f>
        <v/>
      </c>
      <c r="H11" s="11"/>
      <c r="I11" s="11"/>
      <c r="J11" s="11"/>
      <c r="K11" s="11"/>
      <c r="L11" s="11"/>
      <c r="M11" s="8"/>
      <c r="N11" s="12" t="str">
        <f t="shared" si="0"/>
        <v/>
      </c>
      <c r="O11" s="12" t="str">
        <f>IF(N11="","",N11+O10)</f>
        <v/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71"/>
      <c r="B12" s="67"/>
      <c r="C12" s="68"/>
      <c r="D12" s="14">
        <v>3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si="0"/>
        <v/>
      </c>
      <c r="O12" s="12" t="str">
        <f>IF(N12="","",N12+O11)</f>
        <v/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71"/>
      <c r="B13" s="67"/>
      <c r="C13" s="68"/>
      <c r="D13" s="14">
        <v>4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5">
        <f>IF(N13="",0,N13+O12)</f>
        <v>0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72">
        <v>4</v>
      </c>
      <c r="B14" s="69"/>
      <c r="C14" s="70"/>
      <c r="D14" s="30">
        <v>1</v>
      </c>
      <c r="E14" s="31"/>
      <c r="F14" s="32" t="str">
        <f>IF($E14="","",IF(ISNA(VLOOKUP($E14,DD!$A$2:$C$150,2,0)),"NO SUCH DIVE",VLOOKUP($E14,DD!$A$2:$C$150,2,0)))</f>
        <v/>
      </c>
      <c r="G14" s="30" t="str">
        <f>IF($E14="","",IF(ISNA(VLOOKUP($E14,DD!$A$2:$C$150,3,0)),"",VLOOKUP($E14,DD!$A$2:$C$150,3,0)))</f>
        <v/>
      </c>
      <c r="H14" s="33"/>
      <c r="I14" s="33"/>
      <c r="J14" s="33"/>
      <c r="K14" s="33"/>
      <c r="L14" s="33"/>
      <c r="M14" s="31"/>
      <c r="N14" s="32" t="str">
        <f t="shared" si="0"/>
        <v/>
      </c>
      <c r="O14" s="32" t="str">
        <f>IF(N14="","",N14)</f>
        <v/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72"/>
      <c r="B15" s="69"/>
      <c r="C15" s="70"/>
      <c r="D15" s="30">
        <v>2</v>
      </c>
      <c r="E15" s="31"/>
      <c r="F15" s="32" t="str">
        <f>IF($E15="","",IF(ISNA(VLOOKUP($E15,DD!$A$2:$C$150,2,0)),"NO SUCH DIVE",VLOOKUP($E15,DD!$A$2:$C$150,2,0)))</f>
        <v/>
      </c>
      <c r="G15" s="30" t="str">
        <f>IF($E15="","",IF(ISNA(VLOOKUP($E15,DD!$A$2:$C$150,3,0)),"",VLOOKUP($E15,DD!$A$2:$C$150,3,0)))</f>
        <v/>
      </c>
      <c r="H15" s="33"/>
      <c r="I15" s="33"/>
      <c r="J15" s="33"/>
      <c r="K15" s="33"/>
      <c r="L15" s="33"/>
      <c r="M15" s="31"/>
      <c r="N15" s="32" t="str">
        <f t="shared" si="0"/>
        <v/>
      </c>
      <c r="O15" s="32" t="str">
        <f>IF(N15="","",N15+O14)</f>
        <v/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72"/>
      <c r="B16" s="69"/>
      <c r="C16" s="70"/>
      <c r="D16" s="30">
        <v>3</v>
      </c>
      <c r="E16" s="31"/>
      <c r="F16" s="32" t="str">
        <f>IF($E16="","",IF(ISNA(VLOOKUP($E16,DD!$A$2:$C$150,2,0)),"NO SUCH DIVE",VLOOKUP($E16,DD!$A$2:$C$150,2,0)))</f>
        <v/>
      </c>
      <c r="G16" s="30" t="str">
        <f>IF($E16="","",IF(ISNA(VLOOKUP($E16,DD!$A$2:$C$150,3,0)),"",VLOOKUP($E16,DD!$A$2:$C$150,3,0)))</f>
        <v/>
      </c>
      <c r="H16" s="33"/>
      <c r="I16" s="33"/>
      <c r="J16" s="33"/>
      <c r="K16" s="33"/>
      <c r="L16" s="33"/>
      <c r="M16" s="31"/>
      <c r="N16" s="32" t="str">
        <f t="shared" si="0"/>
        <v/>
      </c>
      <c r="O16" s="32" t="str">
        <f>IF(N16="","",N16+O15)</f>
        <v/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72"/>
      <c r="B17" s="69"/>
      <c r="C17" s="70"/>
      <c r="D17" s="30">
        <v>4</v>
      </c>
      <c r="E17" s="31"/>
      <c r="F17" s="32" t="str">
        <f>IF($E17="","",IF(ISNA(VLOOKUP($E17,DD!$A$2:$C$150,2,0)),"NO SUCH DIVE",VLOOKUP($E17,DD!$A$2:$C$150,2,0)))</f>
        <v/>
      </c>
      <c r="G17" s="30" t="str">
        <f>IF($E17="","",IF(ISNA(VLOOKUP($E17,DD!$A$2:$C$150,3,0)),"",VLOOKUP($E17,DD!$A$2:$C$150,3,0)))</f>
        <v/>
      </c>
      <c r="H17" s="33"/>
      <c r="I17" s="33"/>
      <c r="J17" s="33"/>
      <c r="K17" s="33"/>
      <c r="L17" s="33"/>
      <c r="M17" s="31"/>
      <c r="N17" s="32" t="str">
        <f t="shared" si="0"/>
        <v/>
      </c>
      <c r="O17" s="34">
        <f>IF(N17="",0,N17+O16)</f>
        <v>0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71">
        <v>5</v>
      </c>
      <c r="B18" s="67"/>
      <c r="C18" s="68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1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2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71"/>
      <c r="B19" s="67"/>
      <c r="C19" s="68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1"/>
        <v/>
      </c>
      <c r="O19" s="12" t="str">
        <f t="shared" ref="O19" si="3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71"/>
      <c r="B20" s="67"/>
      <c r="C20" s="68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71"/>
      <c r="B21" s="67"/>
      <c r="C21" s="68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72">
        <v>6</v>
      </c>
      <c r="B22" s="69"/>
      <c r="C22" s="70"/>
      <c r="D22" s="30">
        <v>1</v>
      </c>
      <c r="E22" s="31"/>
      <c r="F22" s="32" t="str">
        <f>IF($E22="","",IF(ISNA(VLOOKUP($E22,DD!$A$2:$C$150,2,0)),"NO SUCH DIVE",VLOOKUP($E22,DD!$A$2:$C$150,2,0)))</f>
        <v/>
      </c>
      <c r="G22" s="30" t="str">
        <f>IF($E22="","",IF(ISNA(VLOOKUP($E22,DD!$A$2:$C$150,3,0)),"",VLOOKUP($E22,DD!$A$2:$C$150,3,0)))</f>
        <v/>
      </c>
      <c r="H22" s="33"/>
      <c r="I22" s="33"/>
      <c r="J22" s="33"/>
      <c r="K22" s="33"/>
      <c r="L22" s="33"/>
      <c r="M22" s="31"/>
      <c r="N22" s="32" t="str">
        <f t="shared" si="1"/>
        <v/>
      </c>
      <c r="O22" s="32" t="str">
        <f t="shared" ref="O22" si="5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72"/>
      <c r="B23" s="69"/>
      <c r="C23" s="70"/>
      <c r="D23" s="30">
        <v>2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1"/>
        <v/>
      </c>
      <c r="O23" s="32" t="str">
        <f t="shared" ref="O23" si="6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72"/>
      <c r="B24" s="69"/>
      <c r="C24" s="70"/>
      <c r="D24" s="30">
        <v>3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ref="N24" si="7">IF(G24="","",IF(COUNT(H24:L24)=3,IF(M24&lt;&gt;"",(SUM(H24:J24)-6)*G24,SUM(H24:J24)*G24),IF(M24&lt;&gt;"",(SUM(H24:L24)-MAX(H24:L24)-MIN(H24:L24)-6)*G24,(SUM(H24:L24)-MAX(H24:L24)-MIN(H24:L24))*G24)))</f>
        <v/>
      </c>
      <c r="O24" s="32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72"/>
      <c r="B25" s="69"/>
      <c r="C25" s="70"/>
      <c r="D25" s="30">
        <v>4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1"/>
        <v/>
      </c>
      <c r="O25" s="34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71">
        <v>7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" si="8">IF(N26="","",N26)</f>
        <v/>
      </c>
      <c r="R26" s="13">
        <v>0</v>
      </c>
    </row>
    <row r="27" spans="1:20" x14ac:dyDescent="0.25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9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0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71"/>
      <c r="B29" s="67"/>
      <c r="C29" s="68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1"/>
        <v/>
      </c>
      <c r="O29" s="15">
        <f>IF(N29="",0,N29+O28)</f>
        <v>0</v>
      </c>
    </row>
    <row r="30" spans="1:20" x14ac:dyDescent="0.25">
      <c r="A30" s="72">
        <v>8</v>
      </c>
      <c r="B30" s="69"/>
      <c r="C30" s="70"/>
      <c r="D30" s="30">
        <v>1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"/>
        <v/>
      </c>
      <c r="O30" s="32" t="str">
        <f t="shared" ref="O30" si="11">IF(N30="","",N30)</f>
        <v/>
      </c>
    </row>
    <row r="31" spans="1:20" x14ac:dyDescent="0.25">
      <c r="A31" s="72"/>
      <c r="B31" s="69"/>
      <c r="C31" s="70"/>
      <c r="D31" s="30">
        <v>2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1"/>
        <v/>
      </c>
      <c r="O31" s="32" t="str">
        <f t="shared" ref="O31" si="12">IF(N31="","",N31+O30)</f>
        <v/>
      </c>
    </row>
    <row r="32" spans="1:20" ht="15.75" thickBot="1" x14ac:dyDescent="0.3">
      <c r="A32" s="72"/>
      <c r="B32" s="69"/>
      <c r="C32" s="70"/>
      <c r="D32" s="30">
        <v>3</v>
      </c>
      <c r="E32" s="31"/>
      <c r="F32" s="32" t="str">
        <f>IF($E32="","",IF(ISNA(VLOOKUP($E32,DD!$A$2:$C$150,2,0)),"NO SUCH DIVE",VLOOKUP($E32,DD!$A$2:$C$150,2,0)))</f>
        <v/>
      </c>
      <c r="G32" s="30" t="str">
        <f>IF($E32="","",IF(ISNA(VLOOKUP($E32,DD!$A$2:$C$150,3,0)),"",VLOOKUP($E32,DD!$A$2:$C$150,3,0)))</f>
        <v/>
      </c>
      <c r="H32" s="33"/>
      <c r="I32" s="33"/>
      <c r="J32" s="33"/>
      <c r="K32" s="33"/>
      <c r="L32" s="33"/>
      <c r="M32" s="31"/>
      <c r="N32" s="32" t="str">
        <f t="shared" ref="N32" si="13">IF(G32="","",IF(COUNT(H32:L32)=3,IF(M32&lt;&gt;"",(SUM(H32:J32)-6)*G32,SUM(H32:J32)*G32),IF(M32&lt;&gt;"",(SUM(H32:L32)-MAX(H32:L32)-MIN(H32:L32)-6)*G32,(SUM(H32:L32)-MAX(H32:L32)-MIN(H32:L32))*G32)))</f>
        <v/>
      </c>
      <c r="O32" s="32" t="str">
        <f>IF(N32="","",N32+O31)</f>
        <v/>
      </c>
    </row>
    <row r="33" spans="1:15" ht="15.75" thickBot="1" x14ac:dyDescent="0.3">
      <c r="A33" s="72"/>
      <c r="B33" s="69"/>
      <c r="C33" s="70"/>
      <c r="D33" s="30">
        <v>4</v>
      </c>
      <c r="E33" s="31"/>
      <c r="F33" s="32" t="str">
        <f>IF($E33="","",IF(ISNA(VLOOKUP($E33,DD!$A$2:$C$150,2,0)),"NO SUCH DIVE",VLOOKUP($E33,DD!$A$2:$C$150,2,0)))</f>
        <v/>
      </c>
      <c r="G33" s="30" t="str">
        <f>IF($E33="","",IF(ISNA(VLOOKUP($E33,DD!$A$2:$C$150,3,0)),"",VLOOKUP($E33,DD!$A$2:$C$150,3,0)))</f>
        <v/>
      </c>
      <c r="H33" s="33"/>
      <c r="I33" s="33"/>
      <c r="J33" s="33"/>
      <c r="K33" s="33"/>
      <c r="L33" s="33"/>
      <c r="M33" s="31"/>
      <c r="N33" s="32" t="str">
        <f t="shared" si="1"/>
        <v/>
      </c>
      <c r="O33" s="34">
        <f>IF(N33="",0,N33+O32)</f>
        <v>0</v>
      </c>
    </row>
    <row r="34" spans="1:15" x14ac:dyDescent="0.25">
      <c r="A34" s="71">
        <v>9</v>
      </c>
      <c r="B34" s="67"/>
      <c r="C34" s="68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2" t="str">
        <f t="shared" ref="O34:O46" si="14">IF(N34="","",N34)</f>
        <v/>
      </c>
    </row>
    <row r="35" spans="1:15" x14ac:dyDescent="0.25">
      <c r="A35" s="71"/>
      <c r="B35" s="67"/>
      <c r="C35" s="68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"/>
        <v/>
      </c>
      <c r="O35" s="12" t="str">
        <f t="shared" ref="O35" si="15">IF(N35="","",N35+O34)</f>
        <v/>
      </c>
    </row>
    <row r="36" spans="1:15" ht="15.75" thickBot="1" x14ac:dyDescent="0.3">
      <c r="A36" s="71"/>
      <c r="B36" s="67"/>
      <c r="C36" s="68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16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71"/>
      <c r="B37" s="67"/>
      <c r="C37" s="68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1"/>
        <v/>
      </c>
      <c r="O37" s="15">
        <f>IF(N37="",0,N37+O36)</f>
        <v>0</v>
      </c>
    </row>
    <row r="38" spans="1:15" x14ac:dyDescent="0.25">
      <c r="A38" s="72">
        <v>10</v>
      </c>
      <c r="B38" s="69"/>
      <c r="C38" s="70"/>
      <c r="D38" s="30">
        <v>1</v>
      </c>
      <c r="E38" s="31"/>
      <c r="F38" s="32" t="str">
        <f>IF($E38="","",IF(ISNA(VLOOKUP($E38,DD!$A$2:$C$150,2,0)),"NO SUCH DIVE",VLOOKUP($E38,DD!$A$2:$C$150,2,0)))</f>
        <v/>
      </c>
      <c r="G38" s="30" t="str">
        <f>IF($E38="","",IF(ISNA(VLOOKUP($E38,DD!$A$2:$C$150,3,0)),"",VLOOKUP($E38,DD!$A$2:$C$150,3,0)))</f>
        <v/>
      </c>
      <c r="H38" s="33"/>
      <c r="I38" s="33"/>
      <c r="J38" s="33"/>
      <c r="K38" s="33"/>
      <c r="L38" s="33"/>
      <c r="M38" s="31"/>
      <c r="N38" s="32" t="str">
        <f t="shared" si="1"/>
        <v/>
      </c>
      <c r="O38" s="32" t="str">
        <f t="shared" si="14"/>
        <v/>
      </c>
    </row>
    <row r="39" spans="1:15" x14ac:dyDescent="0.25">
      <c r="A39" s="72"/>
      <c r="B39" s="69"/>
      <c r="C39" s="70"/>
      <c r="D39" s="30">
        <v>2</v>
      </c>
      <c r="E39" s="31"/>
      <c r="F39" s="32" t="str">
        <f>IF($E39="","",IF(ISNA(VLOOKUP($E39,DD!$A$2:$C$150,2,0)),"NO SUCH DIVE",VLOOKUP($E39,DD!$A$2:$C$150,2,0)))</f>
        <v/>
      </c>
      <c r="G39" s="30" t="str">
        <f>IF($E39="","",IF(ISNA(VLOOKUP($E39,DD!$A$2:$C$150,3,0)),"",VLOOKUP($E39,DD!$A$2:$C$150,3,0)))</f>
        <v/>
      </c>
      <c r="H39" s="33"/>
      <c r="I39" s="33"/>
      <c r="J39" s="33"/>
      <c r="K39" s="33"/>
      <c r="L39" s="33"/>
      <c r="M39" s="31"/>
      <c r="N39" s="32" t="str">
        <f t="shared" si="1"/>
        <v/>
      </c>
      <c r="O39" s="32" t="str">
        <f t="shared" ref="O39" si="17">IF(N39="","",N39+O38)</f>
        <v/>
      </c>
    </row>
    <row r="40" spans="1:15" ht="15.75" thickBot="1" x14ac:dyDescent="0.3">
      <c r="A40" s="72"/>
      <c r="B40" s="69"/>
      <c r="C40" s="70"/>
      <c r="D40" s="30">
        <v>3</v>
      </c>
      <c r="E40" s="31"/>
      <c r="F40" s="32" t="str">
        <f>IF($E40="","",IF(ISNA(VLOOKUP($E40,DD!$A$2:$C$150,2,0)),"NO SUCH DIVE",VLOOKUP($E40,DD!$A$2:$C$150,2,0)))</f>
        <v/>
      </c>
      <c r="G40" s="30" t="str">
        <f>IF($E40="","",IF(ISNA(VLOOKUP($E40,DD!$A$2:$C$150,3,0)),"",VLOOKUP($E40,DD!$A$2:$C$150,3,0)))</f>
        <v/>
      </c>
      <c r="H40" s="33"/>
      <c r="I40" s="33"/>
      <c r="J40" s="33"/>
      <c r="K40" s="33"/>
      <c r="L40" s="33"/>
      <c r="M40" s="31"/>
      <c r="N40" s="32" t="str">
        <f t="shared" ref="N40" si="18">IF(G40="","",IF(COUNT(H40:L40)=3,IF(M40&lt;&gt;"",(SUM(H40:J40)-6)*G40,SUM(H40:J40)*G40),IF(M40&lt;&gt;"",(SUM(H40:L40)-MAX(H40:L40)-MIN(H40:L40)-6)*G40,(SUM(H40:L40)-MAX(H40:L40)-MIN(H40:L40))*G40)))</f>
        <v/>
      </c>
      <c r="O40" s="32" t="str">
        <f>IF(N40="","",N40+O39)</f>
        <v/>
      </c>
    </row>
    <row r="41" spans="1:15" ht="15.75" thickBot="1" x14ac:dyDescent="0.3">
      <c r="A41" s="72"/>
      <c r="B41" s="69"/>
      <c r="C41" s="70"/>
      <c r="D41" s="30">
        <v>4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"/>
        <v/>
      </c>
      <c r="O41" s="34">
        <f>IF(N41="",0,N41+O40)</f>
        <v>0</v>
      </c>
    </row>
    <row r="42" spans="1:15" x14ac:dyDescent="0.25">
      <c r="A42" s="71">
        <v>11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si="14"/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9">IF(N43="","",N43+O42)</f>
        <v/>
      </c>
    </row>
    <row r="44" spans="1:15" ht="15.75" thickBot="1" x14ac:dyDescent="0.3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5">
        <f>IF(N45="",0,N45+O44)</f>
        <v>0</v>
      </c>
    </row>
    <row r="46" spans="1:15" x14ac:dyDescent="0.25">
      <c r="A46" s="72">
        <v>12</v>
      </c>
      <c r="B46" s="69"/>
      <c r="C46" s="70"/>
      <c r="D46" s="30">
        <v>1</v>
      </c>
      <c r="E46" s="31"/>
      <c r="F46" s="32" t="str">
        <f>IF($E46="","",IF(ISNA(VLOOKUP($E46,DD!$A$2:$C$150,2,0)),"NO SUCH DIVE",VLOOKUP($E46,DD!$A$2:$C$150,2,0)))</f>
        <v/>
      </c>
      <c r="G46" s="30" t="str">
        <f>IF($E46="","",IF(ISNA(VLOOKUP($E46,DD!$A$2:$C$150,3,0)),"",VLOOKUP($E46,DD!$A$2:$C$150,3,0)))</f>
        <v/>
      </c>
      <c r="H46" s="33"/>
      <c r="I46" s="33"/>
      <c r="J46" s="33"/>
      <c r="K46" s="33"/>
      <c r="L46" s="33"/>
      <c r="M46" s="31"/>
      <c r="N46" s="32" t="str">
        <f t="shared" si="1"/>
        <v/>
      </c>
      <c r="O46" s="32" t="str">
        <f t="shared" si="14"/>
        <v/>
      </c>
    </row>
    <row r="47" spans="1:15" x14ac:dyDescent="0.25">
      <c r="A47" s="72"/>
      <c r="B47" s="69"/>
      <c r="C47" s="70"/>
      <c r="D47" s="30">
        <v>2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IF(N47="","",N47+O46)</f>
        <v/>
      </c>
    </row>
    <row r="48" spans="1:15" ht="15.75" thickBot="1" x14ac:dyDescent="0.3">
      <c r="A48" s="72"/>
      <c r="B48" s="69"/>
      <c r="C48" s="70"/>
      <c r="D48" s="30">
        <v>3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ref="N48" si="22">IF(G48="","",IF(COUNT(H48:L48)=3,IF(M48&lt;&gt;"",(SUM(H48:J48)-6)*G48,SUM(H48:J48)*G48),IF(M48&lt;&gt;"",(SUM(H48:L48)-MAX(H48:L48)-MIN(H48:L48)-6)*G48,(SUM(H48:L48)-MAX(H48:L48)-MIN(H48:L48))*G48)))</f>
        <v/>
      </c>
      <c r="O48" s="32" t="str">
        <f>IF(N48="","",N48+O47)</f>
        <v/>
      </c>
    </row>
    <row r="49" spans="1:15" ht="15.75" thickBot="1" x14ac:dyDescent="0.3">
      <c r="A49" s="72"/>
      <c r="B49" s="69"/>
      <c r="C49" s="70"/>
      <c r="D49" s="30">
        <v>4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71">
        <v>13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x14ac:dyDescent="0.25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5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71"/>
      <c r="B53" s="67"/>
      <c r="C53" s="68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5">
        <f>IF(N53="",0,N53+O52)</f>
        <v>0</v>
      </c>
    </row>
    <row r="54" spans="1:15" x14ac:dyDescent="0.25">
      <c r="A54" s="72">
        <v>14</v>
      </c>
      <c r="B54" s="69"/>
      <c r="C54" s="70"/>
      <c r="D54" s="30">
        <v>1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IF(N54="","",N54)</f>
        <v/>
      </c>
    </row>
    <row r="55" spans="1:15" x14ac:dyDescent="0.25">
      <c r="A55" s="72"/>
      <c r="B55" s="69"/>
      <c r="C55" s="70"/>
      <c r="D55" s="30">
        <v>2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2" t="str">
        <f t="shared" ref="O55" si="27">IF(N55="","",N55+O54)</f>
        <v/>
      </c>
    </row>
    <row r="56" spans="1:15" ht="15.75" thickBot="1" x14ac:dyDescent="0.3">
      <c r="A56" s="72"/>
      <c r="B56" s="69"/>
      <c r="C56" s="70"/>
      <c r="D56" s="30">
        <v>3</v>
      </c>
      <c r="E56" s="31"/>
      <c r="F56" s="32" t="str">
        <f>IF($E56="","",IF(ISNA(VLOOKUP($E56,DD!$A$2:$C$150,2,0)),"NO SUCH DIVE",VLOOKUP($E56,DD!$A$2:$C$150,2,0)))</f>
        <v/>
      </c>
      <c r="G56" s="30" t="str">
        <f>IF($E56="","",IF(ISNA(VLOOKUP($E56,DD!$A$2:$C$150,3,0)),"",VLOOKUP($E56,DD!$A$2:$C$150,3,0)))</f>
        <v/>
      </c>
      <c r="H56" s="33"/>
      <c r="I56" s="33"/>
      <c r="J56" s="33"/>
      <c r="K56" s="33"/>
      <c r="L56" s="33"/>
      <c r="M56" s="31"/>
      <c r="N56" s="32" t="str">
        <f t="shared" ref="N56" si="28">IF(G56="","",IF(COUNT(H56:L56)=3,IF(M56&lt;&gt;"",(SUM(H56:J56)-6)*G56,SUM(H56:J56)*G56),IF(M56&lt;&gt;"",(SUM(H56:L56)-MAX(H56:L56)-MIN(H56:L56)-6)*G56,(SUM(H56:L56)-MAX(H56:L56)-MIN(H56:L56))*G56)))</f>
        <v/>
      </c>
      <c r="O56" s="32" t="str">
        <f>IF(N56="","",N56+O55)</f>
        <v/>
      </c>
    </row>
    <row r="57" spans="1:15" ht="15.75" thickBot="1" x14ac:dyDescent="0.3">
      <c r="A57" s="72"/>
      <c r="B57" s="69"/>
      <c r="C57" s="70"/>
      <c r="D57" s="30">
        <v>4</v>
      </c>
      <c r="E57" s="31"/>
      <c r="F57" s="32" t="str">
        <f>IF($E57="","",IF(ISNA(VLOOKUP($E57,DD!$A$2:$C$150,2,0)),"NO SUCH DIVE",VLOOKUP($E57,DD!$A$2:$C$150,2,0)))</f>
        <v/>
      </c>
      <c r="G57" s="30" t="str">
        <f>IF($E57="","",IF(ISNA(VLOOKUP($E57,DD!$A$2:$C$150,3,0)),"",VLOOKUP($E57,DD!$A$2:$C$150,3,0)))</f>
        <v/>
      </c>
      <c r="H57" s="33"/>
      <c r="I57" s="33"/>
      <c r="J57" s="33"/>
      <c r="K57" s="33"/>
      <c r="L57" s="33"/>
      <c r="M57" s="31"/>
      <c r="N57" s="32" t="str">
        <f t="shared" si="1"/>
        <v/>
      </c>
      <c r="O57" s="34">
        <f>IF(N57="",0,N57+O56)</f>
        <v>0</v>
      </c>
    </row>
    <row r="58" spans="1:15" x14ac:dyDescent="0.25">
      <c r="A58" s="71">
        <v>15</v>
      </c>
      <c r="B58" s="67"/>
      <c r="C58" s="68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2" t="str">
        <f t="shared" ref="O58" si="29">IF(N58="","",N58)</f>
        <v/>
      </c>
    </row>
    <row r="59" spans="1:15" x14ac:dyDescent="0.25">
      <c r="A59" s="71"/>
      <c r="B59" s="67"/>
      <c r="C59" s="68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1"/>
        <v/>
      </c>
      <c r="O59" s="12" t="str">
        <f t="shared" ref="O59" si="30">IF(N59="","",N59+O58)</f>
        <v/>
      </c>
    </row>
    <row r="60" spans="1:15" ht="15.75" thickBot="1" x14ac:dyDescent="0.3">
      <c r="A60" s="71"/>
      <c r="B60" s="67"/>
      <c r="C60" s="68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1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71"/>
      <c r="B61" s="67"/>
      <c r="C61" s="68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1"/>
        <v/>
      </c>
      <c r="O61" s="15">
        <f>IF(N61="",0,N61+O60)</f>
        <v>0</v>
      </c>
    </row>
    <row r="62" spans="1:15" x14ac:dyDescent="0.25">
      <c r="A62" s="72">
        <v>16</v>
      </c>
      <c r="B62" s="69"/>
      <c r="C62" s="70"/>
      <c r="D62" s="30">
        <v>1</v>
      </c>
      <c r="E62" s="31"/>
      <c r="F62" s="32" t="str">
        <f>IF($E62="","",IF(ISNA(VLOOKUP($E62,DD!$A$2:$C$150,2,0)),"NO SUCH DIVE",VLOOKUP($E62,DD!$A$2:$C$150,2,0)))</f>
        <v/>
      </c>
      <c r="G62" s="30" t="str">
        <f>IF($E62="","",IF(ISNA(VLOOKUP($E62,DD!$A$2:$C$150,3,0)),"",VLOOKUP($E62,DD!$A$2:$C$150,3,0)))</f>
        <v/>
      </c>
      <c r="H62" s="33"/>
      <c r="I62" s="33"/>
      <c r="J62" s="33"/>
      <c r="K62" s="33"/>
      <c r="L62" s="33"/>
      <c r="M62" s="31"/>
      <c r="N62" s="32" t="str">
        <f t="shared" si="1"/>
        <v/>
      </c>
      <c r="O62" s="32" t="str">
        <f t="shared" ref="O62" si="32">IF(N62="","",N62)</f>
        <v/>
      </c>
    </row>
    <row r="63" spans="1:15" x14ac:dyDescent="0.25">
      <c r="A63" s="72"/>
      <c r="B63" s="69"/>
      <c r="C63" s="70"/>
      <c r="D63" s="30">
        <v>2</v>
      </c>
      <c r="E63" s="31"/>
      <c r="F63" s="32" t="str">
        <f>IF($E63="","",IF(ISNA(VLOOKUP($E63,DD!$A$2:$C$150,2,0)),"NO SUCH DIVE",VLOOKUP($E63,DD!$A$2:$C$150,2,0)))</f>
        <v/>
      </c>
      <c r="G63" s="30" t="str">
        <f>IF($E63="","",IF(ISNA(VLOOKUP($E63,DD!$A$2:$C$150,3,0)),"",VLOOKUP($E63,DD!$A$2:$C$150,3,0)))</f>
        <v/>
      </c>
      <c r="H63" s="33"/>
      <c r="I63" s="33"/>
      <c r="J63" s="33"/>
      <c r="K63" s="33"/>
      <c r="L63" s="33"/>
      <c r="M63" s="31"/>
      <c r="N63" s="32" t="str">
        <f t="shared" si="1"/>
        <v/>
      </c>
      <c r="O63" s="32" t="str">
        <f t="shared" ref="O63" si="33">IF(N63="","",N63+O62)</f>
        <v/>
      </c>
    </row>
    <row r="64" spans="1:15" ht="15.75" thickBot="1" x14ac:dyDescent="0.3">
      <c r="A64" s="72"/>
      <c r="B64" s="69"/>
      <c r="C64" s="70"/>
      <c r="D64" s="30">
        <v>3</v>
      </c>
      <c r="E64" s="31"/>
      <c r="F64" s="32" t="str">
        <f>IF($E64="","",IF(ISNA(VLOOKUP($E64,DD!$A$2:$C$150,2,0)),"NO SUCH DIVE",VLOOKUP($E64,DD!$A$2:$C$150,2,0)))</f>
        <v/>
      </c>
      <c r="G64" s="30" t="str">
        <f>IF($E64="","",IF(ISNA(VLOOKUP($E64,DD!$A$2:$C$150,3,0)),"",VLOOKUP($E64,DD!$A$2:$C$150,3,0)))</f>
        <v/>
      </c>
      <c r="H64" s="33"/>
      <c r="I64" s="33"/>
      <c r="J64" s="33"/>
      <c r="K64" s="33"/>
      <c r="L64" s="33"/>
      <c r="M64" s="31"/>
      <c r="N64" s="32" t="str">
        <f t="shared" ref="N64" si="34">IF(G64="","",IF(COUNT(H64:L64)=3,IF(M64&lt;&gt;"",(SUM(H64:J64)-6)*G64,SUM(H64:J64)*G64),IF(M64&lt;&gt;"",(SUM(H64:L64)-MAX(H64:L64)-MIN(H64:L64)-6)*G64,(SUM(H64:L64)-MAX(H64:L64)-MIN(H64:L64))*G64)))</f>
        <v/>
      </c>
      <c r="O64" s="32" t="str">
        <f>IF(N64="","",N64+O63)</f>
        <v/>
      </c>
    </row>
    <row r="65" spans="1:15" ht="15.75" thickBot="1" x14ac:dyDescent="0.3">
      <c r="A65" s="72"/>
      <c r="B65" s="69"/>
      <c r="C65" s="70"/>
      <c r="D65" s="30">
        <v>4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4">
        <f>IF(N65="",0,N65+O64)</f>
        <v>0</v>
      </c>
    </row>
    <row r="66" spans="1:15" x14ac:dyDescent="0.25">
      <c r="A66" s="71">
        <v>17</v>
      </c>
      <c r="B66" s="67"/>
      <c r="C66" s="68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2" t="str">
        <f t="shared" ref="O66" si="35">IF(N66="","",N66)</f>
        <v/>
      </c>
    </row>
    <row r="67" spans="1:15" x14ac:dyDescent="0.25">
      <c r="A67" s="71"/>
      <c r="B67" s="67"/>
      <c r="C67" s="68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1"/>
        <v/>
      </c>
      <c r="O67" s="12" t="str">
        <f t="shared" ref="O67" si="36">IF(N67="","",N67+O66)</f>
        <v/>
      </c>
    </row>
    <row r="68" spans="1:15" ht="15.75" thickBot="1" x14ac:dyDescent="0.3">
      <c r="A68" s="71"/>
      <c r="B68" s="67"/>
      <c r="C68" s="68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37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71"/>
      <c r="B69" s="67"/>
      <c r="C69" s="68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5">
        <f>IF(N69="",0,N69+O68)</f>
        <v>0</v>
      </c>
    </row>
    <row r="70" spans="1:15" x14ac:dyDescent="0.25">
      <c r="A70" s="72">
        <v>18</v>
      </c>
      <c r="B70" s="69"/>
      <c r="C70" s="70"/>
      <c r="D70" s="30">
        <v>1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1"/>
        <v/>
      </c>
      <c r="O70" s="32" t="str">
        <f t="shared" ref="O70" si="38">IF(N70="","",N70)</f>
        <v/>
      </c>
    </row>
    <row r="71" spans="1:15" x14ac:dyDescent="0.25">
      <c r="A71" s="72"/>
      <c r="B71" s="69"/>
      <c r="C71" s="70"/>
      <c r="D71" s="30">
        <v>2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9">IF(N71="","",N71+O70)</f>
        <v/>
      </c>
    </row>
    <row r="72" spans="1:15" ht="15.75" thickBot="1" x14ac:dyDescent="0.3">
      <c r="A72" s="72"/>
      <c r="B72" s="69"/>
      <c r="C72" s="70"/>
      <c r="D72" s="30">
        <v>3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ref="N72" si="40">IF(G72="","",IF(COUNT(H72:L72)=3,IF(M72&lt;&gt;"",(SUM(H72:J72)-6)*G72,SUM(H72:J72)*G72),IF(M72&lt;&gt;"",(SUM(H72:L72)-MAX(H72:L72)-MIN(H72:L72)-6)*G72,(SUM(H72:L72)-MAX(H72:L72)-MIN(H72:L72))*G72)))</f>
        <v/>
      </c>
      <c r="O72" s="32" t="str">
        <f>IF(N72="","",N72+O71)</f>
        <v/>
      </c>
    </row>
    <row r="73" spans="1:15" ht="15.75" thickBot="1" x14ac:dyDescent="0.3">
      <c r="A73" s="72"/>
      <c r="B73" s="69"/>
      <c r="C73" s="70"/>
      <c r="D73" s="30">
        <v>4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5" x14ac:dyDescent="0.25">
      <c r="A74" s="71">
        <v>19</v>
      </c>
      <c r="B74" s="67"/>
      <c r="C74" s="68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1"/>
        <v/>
      </c>
      <c r="O74" s="12" t="str">
        <f t="shared" ref="O74" si="41">IF(N74="","",N74)</f>
        <v/>
      </c>
    </row>
    <row r="75" spans="1:15" ht="15" customHeight="1" x14ac:dyDescent="0.25">
      <c r="A75" s="71"/>
      <c r="B75" s="67"/>
      <c r="C75" s="68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2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3">IF(N75="","",N75+O74)</f>
        <v/>
      </c>
    </row>
    <row r="76" spans="1:15" ht="15.75" thickBot="1" x14ac:dyDescent="0.3">
      <c r="A76" s="71"/>
      <c r="B76" s="67"/>
      <c r="C76" s="68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2"/>
        <v/>
      </c>
      <c r="O76" s="12" t="str">
        <f>IF(N76="","",N76+O75)</f>
        <v/>
      </c>
    </row>
    <row r="77" spans="1:15" ht="15.75" thickBot="1" x14ac:dyDescent="0.3">
      <c r="A77" s="71"/>
      <c r="B77" s="67"/>
      <c r="C77" s="68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2"/>
        <v/>
      </c>
      <c r="O77" s="15">
        <f>IF(N77="",0,N77+O76)</f>
        <v>0</v>
      </c>
    </row>
    <row r="78" spans="1:15" x14ac:dyDescent="0.25">
      <c r="A78" s="72">
        <v>20</v>
      </c>
      <c r="B78" s="69"/>
      <c r="C78" s="70"/>
      <c r="D78" s="30">
        <v>1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42"/>
        <v/>
      </c>
      <c r="O78" s="32" t="str">
        <f t="shared" ref="O78" si="44">IF(N78="","",N78)</f>
        <v/>
      </c>
    </row>
    <row r="79" spans="1:15" x14ac:dyDescent="0.25">
      <c r="A79" s="72"/>
      <c r="B79" s="69"/>
      <c r="C79" s="70"/>
      <c r="D79" s="30">
        <v>2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si="42"/>
        <v/>
      </c>
      <c r="O79" s="32" t="str">
        <f t="shared" ref="O79" si="45">IF(N79="","",N79+O78)</f>
        <v/>
      </c>
    </row>
    <row r="80" spans="1:15" ht="15.75" thickBot="1" x14ac:dyDescent="0.3">
      <c r="A80" s="72"/>
      <c r="B80" s="69"/>
      <c r="C80" s="70"/>
      <c r="D80" s="30">
        <v>3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42"/>
        <v/>
      </c>
      <c r="O80" s="32" t="str">
        <f>IF(N80="","",N80+O79)</f>
        <v/>
      </c>
    </row>
    <row r="81" spans="1:15" ht="15.75" thickBot="1" x14ac:dyDescent="0.3">
      <c r="A81" s="72"/>
      <c r="B81" s="69"/>
      <c r="C81" s="70"/>
      <c r="D81" s="30">
        <v>4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42"/>
        <v/>
      </c>
      <c r="O81" s="34">
        <f>IF(N81="",0,N81+O80)</f>
        <v>0</v>
      </c>
    </row>
    <row r="82" spans="1:15" x14ac:dyDescent="0.25">
      <c r="A82" s="71">
        <v>21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72">
        <v>22</v>
      </c>
      <c r="B86" s="69"/>
      <c r="C86" s="70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2"/>
        <v/>
      </c>
      <c r="O86" s="32" t="str">
        <f t="shared" ref="O86" si="48">IF(N86="","",N86)</f>
        <v/>
      </c>
    </row>
    <row r="87" spans="1:15" x14ac:dyDescent="0.25">
      <c r="A87" s="72"/>
      <c r="B87" s="69"/>
      <c r="C87" s="70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2"/>
        <v/>
      </c>
      <c r="O87" s="32" t="str">
        <f t="shared" ref="O87" si="49">IF(N87="","",N87+O86)</f>
        <v/>
      </c>
    </row>
    <row r="88" spans="1:15" ht="15.75" thickBot="1" x14ac:dyDescent="0.3">
      <c r="A88" s="72"/>
      <c r="B88" s="69"/>
      <c r="C88" s="70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2"/>
        <v/>
      </c>
      <c r="O88" s="32" t="str">
        <f>IF(N88="","",N88+O87)</f>
        <v/>
      </c>
    </row>
    <row r="89" spans="1:15" ht="15.75" thickBot="1" x14ac:dyDescent="0.3">
      <c r="A89" s="72"/>
      <c r="B89" s="69"/>
      <c r="C89" s="70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2"/>
        <v/>
      </c>
      <c r="O89" s="34">
        <f>IF(N89="",0,N89+O88)</f>
        <v>0</v>
      </c>
    </row>
    <row r="90" spans="1:15" x14ac:dyDescent="0.25">
      <c r="A90" s="71">
        <v>23</v>
      </c>
      <c r="B90" s="67"/>
      <c r="C90" s="6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71"/>
      <c r="B91" s="67"/>
      <c r="C91" s="6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71"/>
      <c r="B92" s="67"/>
      <c r="C92" s="6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71"/>
      <c r="B93" s="67"/>
      <c r="C93" s="6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72">
        <v>24</v>
      </c>
      <c r="B94" s="69"/>
      <c r="C94" s="70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2"/>
        <v/>
      </c>
      <c r="O94" s="32" t="str">
        <f t="shared" ref="O94" si="52">IF(N94="","",N94)</f>
        <v/>
      </c>
    </row>
    <row r="95" spans="1:15" x14ac:dyDescent="0.25">
      <c r="A95" s="72"/>
      <c r="B95" s="69"/>
      <c r="C95" s="70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2"/>
        <v/>
      </c>
      <c r="O95" s="32" t="str">
        <f t="shared" ref="O95" si="53">IF(N95="","",N95+O94)</f>
        <v/>
      </c>
    </row>
    <row r="96" spans="1:15" ht="15.75" thickBot="1" x14ac:dyDescent="0.3">
      <c r="A96" s="72"/>
      <c r="B96" s="69"/>
      <c r="C96" s="70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2"/>
        <v/>
      </c>
      <c r="O96" s="32" t="str">
        <f>IF(N96="","",N96+O95)</f>
        <v/>
      </c>
    </row>
    <row r="97" spans="1:19" ht="15.75" thickBot="1" x14ac:dyDescent="0.3">
      <c r="A97" s="72"/>
      <c r="B97" s="69"/>
      <c r="C97" s="70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2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>
        <f>INFO!$B$4</f>
        <v>0</v>
      </c>
      <c r="S99" s="12">
        <f>INFO!$F$4</f>
        <v>0</v>
      </c>
    </row>
    <row r="100" spans="1:19" x14ac:dyDescent="0.25">
      <c r="C100" s="20">
        <f>IF(E100&lt;1,0,1)</f>
        <v>0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0</v>
      </c>
      <c r="F100" s="22">
        <f t="shared" ref="F100:F123" si="55">VLOOKUP(E100,$R$2:$T$26,2,FALSE)</f>
        <v>0</v>
      </c>
      <c r="G100" s="22">
        <f t="shared" ref="G100:G123" si="56">VLOOKUP(E100,$R$2:$T$26,3,FALSE)</f>
        <v>0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0</v>
      </c>
      <c r="R100" s="12">
        <f>IF(G100=$R$99,H100,0)</f>
        <v>0</v>
      </c>
      <c r="S100" s="12">
        <f>IF(G100=$S$99,H100,0)</f>
        <v>0</v>
      </c>
    </row>
    <row r="101" spans="1:19" x14ac:dyDescent="0.25">
      <c r="C101" s="20">
        <f>IF(E101&lt;1,0,IF(INT(E101*100)=INT(E100*100),C100,2))</f>
        <v>0</v>
      </c>
      <c r="D101" s="21" t="str">
        <f t="shared" si="54"/>
        <v/>
      </c>
      <c r="E101" s="28">
        <f>IF(LARGE($R$2:$R$25,2)&lt;1,0,LARGE($R$2:$R$25,2))</f>
        <v>0</v>
      </c>
      <c r="F101" s="22">
        <f t="shared" si="55"/>
        <v>0</v>
      </c>
      <c r="G101" s="22">
        <f t="shared" si="56"/>
        <v>0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0</v>
      </c>
      <c r="R101" s="12">
        <f t="shared" ref="R101:R123" si="57">IF(G101=$R$99,H101,0)</f>
        <v>0</v>
      </c>
      <c r="S101" s="12">
        <f t="shared" ref="S101:S123" si="58">IF(G101=$S$99,H101,0)</f>
        <v>0</v>
      </c>
    </row>
    <row r="102" spans="1:19" x14ac:dyDescent="0.25">
      <c r="C102" s="20">
        <f>IF(E102&lt;1,0,IF(INT(E102*100)=INT(E101*100),C101,3))</f>
        <v>0</v>
      </c>
      <c r="D102" s="21" t="str">
        <f t="shared" si="54"/>
        <v/>
      </c>
      <c r="E102" s="28">
        <f>IF(LARGE($R$2:$R$25,3)&lt;1,0,LARGE($R$2:$R$25,3))</f>
        <v>0</v>
      </c>
      <c r="F102" s="22">
        <f t="shared" si="55"/>
        <v>0</v>
      </c>
      <c r="G102" s="22">
        <f t="shared" si="56"/>
        <v>0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0</v>
      </c>
      <c r="R102" s="12">
        <f t="shared" si="57"/>
        <v>0</v>
      </c>
      <c r="S102" s="12">
        <f t="shared" si="58"/>
        <v>0</v>
      </c>
    </row>
    <row r="103" spans="1:19" x14ac:dyDescent="0.25">
      <c r="C103" s="20">
        <f>IF(E103&lt;1,0,IF(INT(E103*100)=INT(E102*100),C102,4))</f>
        <v>0</v>
      </c>
      <c r="D103" s="21" t="str">
        <f t="shared" si="54"/>
        <v/>
      </c>
      <c r="E103" s="28">
        <f>IF(LARGE($R$2:$R$25,4)&lt;1,0,LARGE($R$2:$R$25,4))</f>
        <v>0</v>
      </c>
      <c r="F103" s="22">
        <f t="shared" si="55"/>
        <v>0</v>
      </c>
      <c r="G103" s="22">
        <f t="shared" si="56"/>
        <v>0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0</v>
      </c>
      <c r="R103" s="12">
        <f t="shared" si="57"/>
        <v>0</v>
      </c>
      <c r="S103" s="12">
        <f t="shared" si="58"/>
        <v>0</v>
      </c>
    </row>
    <row r="104" spans="1:19" x14ac:dyDescent="0.25">
      <c r="C104" s="20">
        <f>IF(E104&lt;1,0,IF(INT(E104*100)=INT(E103*100),C103,5))</f>
        <v>0</v>
      </c>
      <c r="D104" s="21" t="str">
        <f t="shared" si="54"/>
        <v/>
      </c>
      <c r="E104" s="28">
        <f>IF(LARGE($R$2:$R$25,5)&lt;1,0,LARGE($R$2:$R$25,5))</f>
        <v>0</v>
      </c>
      <c r="F104" s="22">
        <f t="shared" si="55"/>
        <v>0</v>
      </c>
      <c r="G104" s="22">
        <f t="shared" si="56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>
        <f t="shared" si="57"/>
        <v>0</v>
      </c>
      <c r="S104" s="12">
        <f t="shared" si="58"/>
        <v>0</v>
      </c>
    </row>
    <row r="105" spans="1:19" x14ac:dyDescent="0.25">
      <c r="C105" s="20">
        <f>IF(E105&lt;1,0,IF(INT(E105*100)=INT(E104*100),C104,6))</f>
        <v>0</v>
      </c>
      <c r="D105" s="21" t="str">
        <f t="shared" si="54"/>
        <v/>
      </c>
      <c r="E105" s="28">
        <f>IF(LARGE($R$2:$R$25,6)&lt;1,0,LARGE($R$2:$R$25,6))</f>
        <v>0</v>
      </c>
      <c r="F105" s="22">
        <f t="shared" si="55"/>
        <v>0</v>
      </c>
      <c r="G105" s="22">
        <f t="shared" si="56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>
        <f t="shared" si="57"/>
        <v>0</v>
      </c>
      <c r="S105" s="12">
        <f t="shared" si="58"/>
        <v>0</v>
      </c>
    </row>
    <row r="106" spans="1:19" x14ac:dyDescent="0.25">
      <c r="C106" s="20">
        <f>IF(E106&lt;1,0,IF(INT(E106*100)=INT(E105*100),C105,7))</f>
        <v>0</v>
      </c>
      <c r="D106" s="21" t="str">
        <f t="shared" si="54"/>
        <v/>
      </c>
      <c r="E106" s="28">
        <f>IF(LARGE($R$2:$R$25,7)&lt;1,0,LARGE($R$2:$R$25,7))</f>
        <v>0</v>
      </c>
      <c r="F106" s="22">
        <f t="shared" si="55"/>
        <v>0</v>
      </c>
      <c r="G106" s="22">
        <f t="shared" si="56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>
        <f t="shared" si="57"/>
        <v>0</v>
      </c>
      <c r="S106" s="12">
        <f t="shared" si="58"/>
        <v>0</v>
      </c>
    </row>
    <row r="107" spans="1:19" x14ac:dyDescent="0.25">
      <c r="C107" s="20">
        <f>IF(E107&lt;1,0,IF(INT(E107*100)=INT(E106*100),C106,8))</f>
        <v>0</v>
      </c>
      <c r="D107" s="21" t="str">
        <f t="shared" si="54"/>
        <v/>
      </c>
      <c r="E107" s="28">
        <f>IF(LARGE($R$2:$R$25,8)&lt;1,0,LARGE($R$2:$R$25,8))</f>
        <v>0</v>
      </c>
      <c r="F107" s="22">
        <f t="shared" si="55"/>
        <v>0</v>
      </c>
      <c r="G107" s="22">
        <f t="shared" si="56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>
        <f t="shared" si="57"/>
        <v>0</v>
      </c>
      <c r="S107" s="12">
        <f t="shared" si="58"/>
        <v>0</v>
      </c>
    </row>
    <row r="108" spans="1:19" x14ac:dyDescent="0.25">
      <c r="C108" s="20">
        <f>IF(E108&lt;1,0,IF(INT(E108*100)=INT(E107*100),C107,9))</f>
        <v>0</v>
      </c>
      <c r="D108" s="21" t="str">
        <f t="shared" si="54"/>
        <v/>
      </c>
      <c r="E108" s="28">
        <f>IF(LARGE($R$2:$R$25,9)&lt;1,0,LARGE($R$2:$R$25,9))</f>
        <v>0</v>
      </c>
      <c r="F108" s="22">
        <f t="shared" si="55"/>
        <v>0</v>
      </c>
      <c r="G108" s="22">
        <f t="shared" si="56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>
        <f t="shared" si="57"/>
        <v>0</v>
      </c>
      <c r="S108" s="12">
        <f t="shared" si="58"/>
        <v>0</v>
      </c>
    </row>
    <row r="109" spans="1:19" x14ac:dyDescent="0.25">
      <c r="C109" s="20">
        <f>IF(E109&lt;1,0,IF(INT(E109*100)=INT(E108*100),C108,10))</f>
        <v>0</v>
      </c>
      <c r="D109" s="21" t="str">
        <f t="shared" si="54"/>
        <v/>
      </c>
      <c r="E109" s="28">
        <f>IF(LARGE($R$2:$R$25,10)&lt;1,0,LARGE($R$2:$R$25,10))</f>
        <v>0</v>
      </c>
      <c r="F109" s="22">
        <f t="shared" si="55"/>
        <v>0</v>
      </c>
      <c r="G109" s="22">
        <f t="shared" si="56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>
        <f t="shared" si="57"/>
        <v>0</v>
      </c>
      <c r="S109" s="12">
        <f t="shared" si="58"/>
        <v>0</v>
      </c>
    </row>
    <row r="110" spans="1:19" x14ac:dyDescent="0.25">
      <c r="C110" s="20">
        <f>IF(E110&lt;1,0,IF(INT(E110*100)=INT(E109*100),C109,11))</f>
        <v>0</v>
      </c>
      <c r="D110" s="21" t="str">
        <f t="shared" si="54"/>
        <v/>
      </c>
      <c r="E110" s="28">
        <f>IF(LARGE($R$2:$R$25,11)&lt;1,0,LARGE($R$2:$R$25,11))</f>
        <v>0</v>
      </c>
      <c r="F110" s="22">
        <f t="shared" si="55"/>
        <v>0</v>
      </c>
      <c r="G110" s="22">
        <f t="shared" si="56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>
        <f t="shared" si="57"/>
        <v>0</v>
      </c>
      <c r="S110" s="12">
        <f t="shared" si="58"/>
        <v>0</v>
      </c>
    </row>
    <row r="111" spans="1:19" x14ac:dyDescent="0.25">
      <c r="C111" s="20">
        <f>IF(E111&lt;1,0,IF(INT(E111*100)=INT(E110*100),C110,12))</f>
        <v>0</v>
      </c>
      <c r="D111" s="21" t="str">
        <f t="shared" si="54"/>
        <v/>
      </c>
      <c r="E111" s="28">
        <f>IF(LARGE($R$2:$R$25,12)&lt;1,0,LARGE($R$2:$R$25,12))</f>
        <v>0</v>
      </c>
      <c r="F111" s="22">
        <f t="shared" si="55"/>
        <v>0</v>
      </c>
      <c r="G111" s="22">
        <f t="shared" si="56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>
        <f t="shared" si="57"/>
        <v>0</v>
      </c>
      <c r="S111" s="12">
        <f t="shared" si="58"/>
        <v>0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>
        <f t="shared" si="57"/>
        <v>0</v>
      </c>
      <c r="S112" s="12">
        <f t="shared" si="58"/>
        <v>0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>
        <f t="shared" si="57"/>
        <v>0</v>
      </c>
      <c r="S113" s="12">
        <f t="shared" si="58"/>
        <v>0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>
        <f t="shared" si="57"/>
        <v>0</v>
      </c>
      <c r="S114" s="12">
        <f t="shared" si="58"/>
        <v>0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>
        <f t="shared" si="57"/>
        <v>0</v>
      </c>
      <c r="S115" s="12">
        <f t="shared" si="58"/>
        <v>0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>
        <f t="shared" si="57"/>
        <v>0</v>
      </c>
      <c r="S116" s="12">
        <f t="shared" si="58"/>
        <v>0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>
        <f t="shared" si="57"/>
        <v>0</v>
      </c>
      <c r="S117" s="12">
        <f t="shared" si="58"/>
        <v>0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>
        <f t="shared" si="57"/>
        <v>0</v>
      </c>
      <c r="S118" s="12">
        <f t="shared" si="58"/>
        <v>0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>
        <f t="shared" si="57"/>
        <v>0</v>
      </c>
      <c r="S119" s="12">
        <f t="shared" si="58"/>
        <v>0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>
        <f t="shared" si="57"/>
        <v>0</v>
      </c>
      <c r="S120" s="12">
        <f t="shared" si="58"/>
        <v>0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>
        <f t="shared" si="57"/>
        <v>0</v>
      </c>
      <c r="S121" s="12">
        <f t="shared" si="58"/>
        <v>0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>
        <f t="shared" si="57"/>
        <v>0</v>
      </c>
      <c r="S122" s="12">
        <f t="shared" si="58"/>
        <v>0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>
        <f t="shared" si="57"/>
        <v>0</v>
      </c>
      <c r="S123" s="12">
        <f t="shared" si="58"/>
        <v>0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575" priority="120">
      <formula>IF(SUM(G2:G3)&gt;3.7,TRUE,FALSE)</formula>
    </cfRule>
  </conditionalFormatting>
  <conditionalFormatting sqref="G2">
    <cfRule type="expression" dxfId="574" priority="119">
      <formula>IF(SUM(G2:G3)&gt;3.7,TRUE,FALSE)</formula>
    </cfRule>
  </conditionalFormatting>
  <conditionalFormatting sqref="E3">
    <cfRule type="expression" dxfId="573" priority="118">
      <formula>IF(E3="",FALSE,IF(LEFT(E3,1)=LEFT(E2,1),TRUE,FALSE))</formula>
    </cfRule>
  </conditionalFormatting>
  <conditionalFormatting sqref="E5">
    <cfRule type="expression" dxfId="572" priority="116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571" priority="117">
      <formula>IF(E4="",FALSE,IF(OR(LEFT(E4,LEN(E4)-1)=LEFT(E3,LEN(E3)-1),LEFT(E4,LEN(E4)-1)=LEFT(E2,LEN(E2)-1)),TRUE,FALSE))</formula>
    </cfRule>
  </conditionalFormatting>
  <conditionalFormatting sqref="G7">
    <cfRule type="expression" dxfId="570" priority="115">
      <formula>IF(SUM(G6:G7)&gt;3.7,TRUE,FALSE)</formula>
    </cfRule>
  </conditionalFormatting>
  <conditionalFormatting sqref="G6">
    <cfRule type="expression" dxfId="569" priority="114">
      <formula>IF(SUM(G6:G7)&gt;3.7,TRUE,FALSE)</formula>
    </cfRule>
  </conditionalFormatting>
  <conditionalFormatting sqref="E7">
    <cfRule type="expression" dxfId="568" priority="113">
      <formula>IF(E7="",FALSE,IF(LEFT(E7,1)=LEFT(E6,1),TRUE,FALSE))</formula>
    </cfRule>
  </conditionalFormatting>
  <conditionalFormatting sqref="E9">
    <cfRule type="expression" dxfId="567" priority="111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566" priority="112">
      <formula>IF(E8="",FALSE,IF(OR(LEFT(E8,LEN(E8)-1)=LEFT(E7,LEN(E7)-1),LEFT(E8,LEN(E8)-1)=LEFT(E6,LEN(E6)-1)),TRUE,FALSE))</formula>
    </cfRule>
  </conditionalFormatting>
  <conditionalFormatting sqref="G11">
    <cfRule type="expression" dxfId="565" priority="110">
      <formula>IF(SUM(G10:G11)&gt;3.7,TRUE,FALSE)</formula>
    </cfRule>
  </conditionalFormatting>
  <conditionalFormatting sqref="G10">
    <cfRule type="expression" dxfId="564" priority="109">
      <formula>IF(SUM(G10:G11)&gt;3.7,TRUE,FALSE)</formula>
    </cfRule>
  </conditionalFormatting>
  <conditionalFormatting sqref="E11">
    <cfRule type="expression" dxfId="563" priority="108">
      <formula>IF(E11="",FALSE,IF(LEFT(E11,1)=LEFT(E10,1),TRUE,FALSE))</formula>
    </cfRule>
  </conditionalFormatting>
  <conditionalFormatting sqref="E13">
    <cfRule type="expression" dxfId="562" priority="106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561" priority="107">
      <formula>IF(E12="",FALSE,IF(OR(LEFT(E12,LEN(E12)-1)=LEFT(E11,LEN(E11)-1),LEFT(E12,LEN(E12)-1)=LEFT(E10,LEN(E10)-1)),TRUE,FALSE))</formula>
    </cfRule>
  </conditionalFormatting>
  <conditionalFormatting sqref="G15">
    <cfRule type="expression" dxfId="560" priority="105">
      <formula>IF(SUM(G14:G15)&gt;3.7,TRUE,FALSE)</formula>
    </cfRule>
  </conditionalFormatting>
  <conditionalFormatting sqref="G14">
    <cfRule type="expression" dxfId="559" priority="104">
      <formula>IF(SUM(G14:G15)&gt;3.7,TRUE,FALSE)</formula>
    </cfRule>
  </conditionalFormatting>
  <conditionalFormatting sqref="E15">
    <cfRule type="expression" dxfId="558" priority="103">
      <formula>IF(E15="",FALSE,IF(LEFT(E15,1)=LEFT(E14,1),TRUE,FALSE))</formula>
    </cfRule>
  </conditionalFormatting>
  <conditionalFormatting sqref="E17">
    <cfRule type="expression" dxfId="557" priority="101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556" priority="102">
      <formula>IF(E16="",FALSE,IF(OR(LEFT(E16,LEN(E16)-1)=LEFT(E15,LEN(E15)-1),LEFT(E16,LEN(E16)-1)=LEFT(E14,LEN(E14)-1)),TRUE,FALSE))</formula>
    </cfRule>
  </conditionalFormatting>
  <conditionalFormatting sqref="G19">
    <cfRule type="expression" dxfId="555" priority="100">
      <formula>IF(SUM(G18:G19)&gt;3.7,TRUE,FALSE)</formula>
    </cfRule>
  </conditionalFormatting>
  <conditionalFormatting sqref="G18">
    <cfRule type="expression" dxfId="554" priority="99">
      <formula>IF(SUM(G18:G19)&gt;3.7,TRUE,FALSE)</formula>
    </cfRule>
  </conditionalFormatting>
  <conditionalFormatting sqref="E19">
    <cfRule type="expression" dxfId="553" priority="98">
      <formula>IF(E19="",FALSE,IF(LEFT(E19,1)=LEFT(E18,1),TRUE,FALSE))</formula>
    </cfRule>
  </conditionalFormatting>
  <conditionalFormatting sqref="E21">
    <cfRule type="expression" dxfId="552" priority="96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551" priority="97">
      <formula>IF(E20="",FALSE,IF(OR(LEFT(E20,LEN(E20)-1)=LEFT(E19,LEN(E19)-1),LEFT(E20,LEN(E20)-1)=LEFT(E18,LEN(E18)-1)),TRUE,FALSE))</formula>
    </cfRule>
  </conditionalFormatting>
  <conditionalFormatting sqref="G23">
    <cfRule type="expression" dxfId="550" priority="95">
      <formula>IF(SUM(G22:G23)&gt;3.7,TRUE,FALSE)</formula>
    </cfRule>
  </conditionalFormatting>
  <conditionalFormatting sqref="G22">
    <cfRule type="expression" dxfId="549" priority="94">
      <formula>IF(SUM(G22:G23)&gt;3.7,TRUE,FALSE)</formula>
    </cfRule>
  </conditionalFormatting>
  <conditionalFormatting sqref="E23">
    <cfRule type="expression" dxfId="548" priority="93">
      <formula>IF(E23="",FALSE,IF(LEFT(E23,1)=LEFT(E22,1),TRUE,FALSE))</formula>
    </cfRule>
  </conditionalFormatting>
  <conditionalFormatting sqref="E25">
    <cfRule type="expression" dxfId="547" priority="91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546" priority="92">
      <formula>IF(E24="",FALSE,IF(OR(LEFT(E24,LEN(E24)-1)=LEFT(E23,LEN(E23)-1),LEFT(E24,LEN(E24)-1)=LEFT(E22,LEN(E22)-1)),TRUE,FALSE))</formula>
    </cfRule>
  </conditionalFormatting>
  <conditionalFormatting sqref="G27">
    <cfRule type="expression" dxfId="545" priority="90">
      <formula>IF(SUM(G26:G27)&gt;3.7,TRUE,FALSE)</formula>
    </cfRule>
  </conditionalFormatting>
  <conditionalFormatting sqref="G26">
    <cfRule type="expression" dxfId="544" priority="89">
      <formula>IF(SUM(G26:G27)&gt;3.7,TRUE,FALSE)</formula>
    </cfRule>
  </conditionalFormatting>
  <conditionalFormatting sqref="E27">
    <cfRule type="expression" dxfId="543" priority="88">
      <formula>IF(E27="",FALSE,IF(LEFT(E27,1)=LEFT(E26,1),TRUE,FALSE))</formula>
    </cfRule>
  </conditionalFormatting>
  <conditionalFormatting sqref="E29">
    <cfRule type="expression" dxfId="542" priority="86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541" priority="87">
      <formula>IF(E28="",FALSE,IF(OR(LEFT(E28,LEN(E28)-1)=LEFT(E27,LEN(E27)-1),LEFT(E28,LEN(E28)-1)=LEFT(E26,LEN(E26)-1)),TRUE,FALSE))</formula>
    </cfRule>
  </conditionalFormatting>
  <conditionalFormatting sqref="G31">
    <cfRule type="expression" dxfId="540" priority="85">
      <formula>IF(SUM(G30:G31)&gt;3.7,TRUE,FALSE)</formula>
    </cfRule>
  </conditionalFormatting>
  <conditionalFormatting sqref="G30">
    <cfRule type="expression" dxfId="539" priority="84">
      <formula>IF(SUM(G30:G31)&gt;3.7,TRUE,FALSE)</formula>
    </cfRule>
  </conditionalFormatting>
  <conditionalFormatting sqref="E31">
    <cfRule type="expression" dxfId="538" priority="83">
      <formula>IF(E31="",FALSE,IF(LEFT(E31,1)=LEFT(E30,1),TRUE,FALSE))</formula>
    </cfRule>
  </conditionalFormatting>
  <conditionalFormatting sqref="E33">
    <cfRule type="expression" dxfId="537" priority="81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536" priority="82">
      <formula>IF(E32="",FALSE,IF(OR(LEFT(E32,LEN(E32)-1)=LEFT(E31,LEN(E31)-1),LEFT(E32,LEN(E32)-1)=LEFT(E30,LEN(E30)-1)),TRUE,FALSE))</formula>
    </cfRule>
  </conditionalFormatting>
  <conditionalFormatting sqref="G35">
    <cfRule type="expression" dxfId="535" priority="80">
      <formula>IF(SUM(G34:G35)&gt;3.7,TRUE,FALSE)</formula>
    </cfRule>
  </conditionalFormatting>
  <conditionalFormatting sqref="G34">
    <cfRule type="expression" dxfId="534" priority="79">
      <formula>IF(SUM(G34:G35)&gt;3.7,TRUE,FALSE)</formula>
    </cfRule>
  </conditionalFormatting>
  <conditionalFormatting sqref="E35">
    <cfRule type="expression" dxfId="533" priority="78">
      <formula>IF(E35="",FALSE,IF(LEFT(E35,1)=LEFT(E34,1),TRUE,FALSE))</formula>
    </cfRule>
  </conditionalFormatting>
  <conditionalFormatting sqref="E37">
    <cfRule type="expression" dxfId="532" priority="76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531" priority="77">
      <formula>IF(E36="",FALSE,IF(OR(LEFT(E36,LEN(E36)-1)=LEFT(E35,LEN(E35)-1),LEFT(E36,LEN(E36)-1)=LEFT(E34,LEN(E34)-1)),TRUE,FALSE))</formula>
    </cfRule>
  </conditionalFormatting>
  <conditionalFormatting sqref="G39">
    <cfRule type="expression" dxfId="530" priority="75">
      <formula>IF(SUM(G38:G39)&gt;3.7,TRUE,FALSE)</formula>
    </cfRule>
  </conditionalFormatting>
  <conditionalFormatting sqref="G38">
    <cfRule type="expression" dxfId="529" priority="74">
      <formula>IF(SUM(G38:G39)&gt;3.7,TRUE,FALSE)</formula>
    </cfRule>
  </conditionalFormatting>
  <conditionalFormatting sqref="E39">
    <cfRule type="expression" dxfId="528" priority="73">
      <formula>IF(E39="",FALSE,IF(LEFT(E39,1)=LEFT(E38,1),TRUE,FALSE))</formula>
    </cfRule>
  </conditionalFormatting>
  <conditionalFormatting sqref="E41">
    <cfRule type="expression" dxfId="527" priority="71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526" priority="72">
      <formula>IF(E40="",FALSE,IF(OR(LEFT(E40,LEN(E40)-1)=LEFT(E39,LEN(E39)-1),LEFT(E40,LEN(E40)-1)=LEFT(E38,LEN(E38)-1)),TRUE,FALSE))</formula>
    </cfRule>
  </conditionalFormatting>
  <conditionalFormatting sqref="G43">
    <cfRule type="expression" dxfId="525" priority="70">
      <formula>IF(SUM(G42:G43)&gt;3.7,TRUE,FALSE)</formula>
    </cfRule>
  </conditionalFormatting>
  <conditionalFormatting sqref="G42">
    <cfRule type="expression" dxfId="524" priority="69">
      <formula>IF(SUM(G42:G43)&gt;3.7,TRUE,FALSE)</formula>
    </cfRule>
  </conditionalFormatting>
  <conditionalFormatting sqref="E43">
    <cfRule type="expression" dxfId="523" priority="68">
      <formula>IF(E43="",FALSE,IF(LEFT(E43,1)=LEFT(E42,1),TRUE,FALSE))</formula>
    </cfRule>
  </conditionalFormatting>
  <conditionalFormatting sqref="E45">
    <cfRule type="expression" dxfId="522" priority="66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521" priority="67">
      <formula>IF(E44="",FALSE,IF(OR(LEFT(E44,LEN(E44)-1)=LEFT(E43,LEN(E43)-1),LEFT(E44,LEN(E44)-1)=LEFT(E42,LEN(E42)-1)),TRUE,FALSE))</formula>
    </cfRule>
  </conditionalFormatting>
  <conditionalFormatting sqref="G47">
    <cfRule type="expression" dxfId="520" priority="65">
      <formula>IF(SUM(G46:G47)&gt;3.7,TRUE,FALSE)</formula>
    </cfRule>
  </conditionalFormatting>
  <conditionalFormatting sqref="G46">
    <cfRule type="expression" dxfId="519" priority="64">
      <formula>IF(SUM(G46:G47)&gt;3.7,TRUE,FALSE)</formula>
    </cfRule>
  </conditionalFormatting>
  <conditionalFormatting sqref="E47">
    <cfRule type="expression" dxfId="518" priority="63">
      <formula>IF(E47="",FALSE,IF(LEFT(E47,1)=LEFT(E46,1),TRUE,FALSE))</formula>
    </cfRule>
  </conditionalFormatting>
  <conditionalFormatting sqref="E49">
    <cfRule type="expression" dxfId="517" priority="61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516" priority="62">
      <formula>IF(E48="",FALSE,IF(OR(LEFT(E48,LEN(E48)-1)=LEFT(E47,LEN(E47)-1),LEFT(E48,LEN(E48)-1)=LEFT(E46,LEN(E46)-1)),TRUE,FALSE))</formula>
    </cfRule>
  </conditionalFormatting>
  <conditionalFormatting sqref="G51">
    <cfRule type="expression" dxfId="515" priority="60">
      <formula>IF(SUM(G50:G51)&gt;3.7,TRUE,FALSE)</formula>
    </cfRule>
  </conditionalFormatting>
  <conditionalFormatting sqref="G50">
    <cfRule type="expression" dxfId="514" priority="59">
      <formula>IF(SUM(G50:G51)&gt;3.7,TRUE,FALSE)</formula>
    </cfRule>
  </conditionalFormatting>
  <conditionalFormatting sqref="E51">
    <cfRule type="expression" dxfId="513" priority="58">
      <formula>IF(E51="",FALSE,IF(LEFT(E51,1)=LEFT(E50,1),TRUE,FALSE))</formula>
    </cfRule>
  </conditionalFormatting>
  <conditionalFormatting sqref="E53">
    <cfRule type="expression" dxfId="512" priority="56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511" priority="57">
      <formula>IF(E52="",FALSE,IF(OR(LEFT(E52,LEN(E52)-1)=LEFT(E51,LEN(E51)-1),LEFT(E52,LEN(E52)-1)=LEFT(E50,LEN(E50)-1)),TRUE,FALSE))</formula>
    </cfRule>
  </conditionalFormatting>
  <conditionalFormatting sqref="G55">
    <cfRule type="expression" dxfId="510" priority="55">
      <formula>IF(SUM(G54:G55)&gt;3.7,TRUE,FALSE)</formula>
    </cfRule>
  </conditionalFormatting>
  <conditionalFormatting sqref="G54">
    <cfRule type="expression" dxfId="509" priority="54">
      <formula>IF(SUM(G54:G55)&gt;3.7,TRUE,FALSE)</formula>
    </cfRule>
  </conditionalFormatting>
  <conditionalFormatting sqref="E55">
    <cfRule type="expression" dxfId="508" priority="53">
      <formula>IF(E55="",FALSE,IF(LEFT(E55,1)=LEFT(E54,1),TRUE,FALSE))</formula>
    </cfRule>
  </conditionalFormatting>
  <conditionalFormatting sqref="E57">
    <cfRule type="expression" dxfId="507" priority="51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506" priority="52">
      <formula>IF(E56="",FALSE,IF(OR(LEFT(E56,LEN(E56)-1)=LEFT(E55,LEN(E55)-1),LEFT(E56,LEN(E56)-1)=LEFT(E54,LEN(E54)-1)),TRUE,FALSE))</formula>
    </cfRule>
  </conditionalFormatting>
  <conditionalFormatting sqref="G59">
    <cfRule type="expression" dxfId="505" priority="50">
      <formula>IF(SUM(G58:G59)&gt;3.7,TRUE,FALSE)</formula>
    </cfRule>
  </conditionalFormatting>
  <conditionalFormatting sqref="G58">
    <cfRule type="expression" dxfId="504" priority="49">
      <formula>IF(SUM(G58:G59)&gt;3.7,TRUE,FALSE)</formula>
    </cfRule>
  </conditionalFormatting>
  <conditionalFormatting sqref="E59">
    <cfRule type="expression" dxfId="503" priority="48">
      <formula>IF(E59="",FALSE,IF(LEFT(E59,1)=LEFT(E58,1),TRUE,FALSE))</formula>
    </cfRule>
  </conditionalFormatting>
  <conditionalFormatting sqref="E61">
    <cfRule type="expression" dxfId="502" priority="46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501" priority="47">
      <formula>IF(E60="",FALSE,IF(OR(LEFT(E60,LEN(E60)-1)=LEFT(E59,LEN(E59)-1),LEFT(E60,LEN(E60)-1)=LEFT(E58,LEN(E58)-1)),TRUE,FALSE))</formula>
    </cfRule>
  </conditionalFormatting>
  <conditionalFormatting sqref="G63">
    <cfRule type="expression" dxfId="500" priority="45">
      <formula>IF(SUM(G62:G63)&gt;3.7,TRUE,FALSE)</formula>
    </cfRule>
  </conditionalFormatting>
  <conditionalFormatting sqref="G62">
    <cfRule type="expression" dxfId="499" priority="44">
      <formula>IF(SUM(G62:G63)&gt;3.7,TRUE,FALSE)</formula>
    </cfRule>
  </conditionalFormatting>
  <conditionalFormatting sqref="E63">
    <cfRule type="expression" dxfId="498" priority="43">
      <formula>IF(E63="",FALSE,IF(LEFT(E63,1)=LEFT(E62,1),TRUE,FALSE))</formula>
    </cfRule>
  </conditionalFormatting>
  <conditionalFormatting sqref="E65">
    <cfRule type="expression" dxfId="497" priority="41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496" priority="42">
      <formula>IF(E64="",FALSE,IF(OR(LEFT(E64,LEN(E64)-1)=LEFT(E63,LEN(E63)-1),LEFT(E64,LEN(E64)-1)=LEFT(E62,LEN(E62)-1)),TRUE,FALSE))</formula>
    </cfRule>
  </conditionalFormatting>
  <conditionalFormatting sqref="G67">
    <cfRule type="expression" dxfId="495" priority="40">
      <formula>IF(SUM(G66:G67)&gt;3.7,TRUE,FALSE)</formula>
    </cfRule>
  </conditionalFormatting>
  <conditionalFormatting sqref="G66">
    <cfRule type="expression" dxfId="494" priority="39">
      <formula>IF(SUM(G66:G67)&gt;3.7,TRUE,FALSE)</formula>
    </cfRule>
  </conditionalFormatting>
  <conditionalFormatting sqref="E67">
    <cfRule type="expression" dxfId="493" priority="38">
      <formula>IF(E67="",FALSE,IF(LEFT(E67,1)=LEFT(E66,1),TRUE,FALSE))</formula>
    </cfRule>
  </conditionalFormatting>
  <conditionalFormatting sqref="E69">
    <cfRule type="expression" dxfId="492" priority="36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491" priority="37">
      <formula>IF(E68="",FALSE,IF(OR(LEFT(E68,LEN(E68)-1)=LEFT(E67,LEN(E67)-1),LEFT(E68,LEN(E68)-1)=LEFT(E66,LEN(E66)-1)),TRUE,FALSE))</formula>
    </cfRule>
  </conditionalFormatting>
  <conditionalFormatting sqref="G71">
    <cfRule type="expression" dxfId="490" priority="35">
      <formula>IF(SUM(G70:G71)&gt;3.7,TRUE,FALSE)</formula>
    </cfRule>
  </conditionalFormatting>
  <conditionalFormatting sqref="G70">
    <cfRule type="expression" dxfId="489" priority="34">
      <formula>IF(SUM(G70:G71)&gt;3.7,TRUE,FALSE)</formula>
    </cfRule>
  </conditionalFormatting>
  <conditionalFormatting sqref="E71">
    <cfRule type="expression" dxfId="488" priority="33">
      <formula>IF(E71="",FALSE,IF(LEFT(E71,1)=LEFT(E70,1),TRUE,FALSE))</formula>
    </cfRule>
  </conditionalFormatting>
  <conditionalFormatting sqref="E73">
    <cfRule type="expression" dxfId="487" priority="31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486" priority="32">
      <formula>IF(E72="",FALSE,IF(OR(LEFT(E72,LEN(E72)-1)=LEFT(E71,LEN(E71)-1),LEFT(E72,LEN(E72)-1)=LEFT(E70,LEN(E70)-1)),TRUE,FALSE))</formula>
    </cfRule>
  </conditionalFormatting>
  <conditionalFormatting sqref="G75">
    <cfRule type="expression" dxfId="485" priority="30">
      <formula>IF(SUM(G74:G75)&gt;3.7,TRUE,FALSE)</formula>
    </cfRule>
  </conditionalFormatting>
  <conditionalFormatting sqref="G74">
    <cfRule type="expression" dxfId="484" priority="29">
      <formula>IF(SUM(G74:G75)&gt;3.7,TRUE,FALSE)</formula>
    </cfRule>
  </conditionalFormatting>
  <conditionalFormatting sqref="E75">
    <cfRule type="expression" dxfId="483" priority="28">
      <formula>IF(E75="",FALSE,IF(LEFT(E75,1)=LEFT(E74,1),TRUE,FALSE))</formula>
    </cfRule>
  </conditionalFormatting>
  <conditionalFormatting sqref="E77">
    <cfRule type="expression" dxfId="482" priority="26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481" priority="27">
      <formula>IF(E76="",FALSE,IF(OR(LEFT(E76,LEN(E76)-1)=LEFT(E75,LEN(E75)-1),LEFT(E76,LEN(E76)-1)=LEFT(E74,LEN(E74)-1)),TRUE,FALSE))</formula>
    </cfRule>
  </conditionalFormatting>
  <conditionalFormatting sqref="G79">
    <cfRule type="expression" dxfId="480" priority="25">
      <formula>IF(SUM(G78:G79)&gt;3.7,TRUE,FALSE)</formula>
    </cfRule>
  </conditionalFormatting>
  <conditionalFormatting sqref="G78">
    <cfRule type="expression" dxfId="479" priority="24">
      <formula>IF(SUM(G78:G79)&gt;3.7,TRUE,FALSE)</formula>
    </cfRule>
  </conditionalFormatting>
  <conditionalFormatting sqref="E79">
    <cfRule type="expression" dxfId="478" priority="23">
      <formula>IF(E79="",FALSE,IF(LEFT(E79,1)=LEFT(E78,1),TRUE,FALSE))</formula>
    </cfRule>
  </conditionalFormatting>
  <conditionalFormatting sqref="E81">
    <cfRule type="expression" dxfId="477" priority="21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476" priority="22">
      <formula>IF(E80="",FALSE,IF(OR(LEFT(E80,LEN(E80)-1)=LEFT(E79,LEN(E79)-1),LEFT(E80,LEN(E80)-1)=LEFT(E78,LEN(E78)-1)),TRUE,FALSE))</formula>
    </cfRule>
  </conditionalFormatting>
  <conditionalFormatting sqref="G83">
    <cfRule type="expression" dxfId="475" priority="20">
      <formula>IF(SUM(G82:G83)&gt;3.7,TRUE,FALSE)</formula>
    </cfRule>
  </conditionalFormatting>
  <conditionalFormatting sqref="G82">
    <cfRule type="expression" dxfId="474" priority="19">
      <formula>IF(SUM(G82:G83)&gt;3.7,TRUE,FALSE)</formula>
    </cfRule>
  </conditionalFormatting>
  <conditionalFormatting sqref="E83">
    <cfRule type="expression" dxfId="473" priority="18">
      <formula>IF(E83="",FALSE,IF(LEFT(E83,1)=LEFT(E82,1),TRUE,FALSE))</formula>
    </cfRule>
  </conditionalFormatting>
  <conditionalFormatting sqref="E85">
    <cfRule type="expression" dxfId="472" priority="16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471" priority="17">
      <formula>IF(E84="",FALSE,IF(OR(LEFT(E84,LEN(E84)-1)=LEFT(E83,LEN(E83)-1),LEFT(E84,LEN(E84)-1)=LEFT(E82,LEN(E82)-1)),TRUE,FALSE))</formula>
    </cfRule>
  </conditionalFormatting>
  <conditionalFormatting sqref="G87">
    <cfRule type="expression" dxfId="470" priority="15">
      <formula>IF(SUM(G86:G87)&gt;3.7,TRUE,FALSE)</formula>
    </cfRule>
  </conditionalFormatting>
  <conditionalFormatting sqref="G86">
    <cfRule type="expression" dxfId="469" priority="14">
      <formula>IF(SUM(G86:G87)&gt;3.7,TRUE,FALSE)</formula>
    </cfRule>
  </conditionalFormatting>
  <conditionalFormatting sqref="E87">
    <cfRule type="expression" dxfId="468" priority="13">
      <formula>IF(E87="",FALSE,IF(LEFT(E87,1)=LEFT(E86,1),TRUE,FALSE))</formula>
    </cfRule>
  </conditionalFormatting>
  <conditionalFormatting sqref="E89">
    <cfRule type="expression" dxfId="467" priority="11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466" priority="12">
      <formula>IF(E88="",FALSE,IF(OR(LEFT(E88,LEN(E88)-1)=LEFT(E87,LEN(E87)-1),LEFT(E88,LEN(E88)-1)=LEFT(E86,LEN(E86)-1)),TRUE,FALSE))</formula>
    </cfRule>
  </conditionalFormatting>
  <conditionalFormatting sqref="G91">
    <cfRule type="expression" dxfId="465" priority="10">
      <formula>IF(SUM(G90:G91)&gt;3.7,TRUE,FALSE)</formula>
    </cfRule>
  </conditionalFormatting>
  <conditionalFormatting sqref="G90">
    <cfRule type="expression" dxfId="464" priority="9">
      <formula>IF(SUM(G90:G91)&gt;3.7,TRUE,FALSE)</formula>
    </cfRule>
  </conditionalFormatting>
  <conditionalFormatting sqref="E91">
    <cfRule type="expression" dxfId="463" priority="8">
      <formula>IF(E91="",FALSE,IF(LEFT(E91,1)=LEFT(E90,1),TRUE,FALSE))</formula>
    </cfRule>
  </conditionalFormatting>
  <conditionalFormatting sqref="E93">
    <cfRule type="expression" dxfId="462" priority="6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461" priority="7">
      <formula>IF(E92="",FALSE,IF(OR(LEFT(E92,LEN(E92)-1)=LEFT(E91,LEN(E91)-1),LEFT(E92,LEN(E92)-1)=LEFT(E90,LEN(E90)-1)),TRUE,FALSE))</formula>
    </cfRule>
  </conditionalFormatting>
  <conditionalFormatting sqref="G95">
    <cfRule type="expression" dxfId="460" priority="5">
      <formula>IF(SUM(G94:G95)&gt;3.7,TRUE,FALSE)</formula>
    </cfRule>
  </conditionalFormatting>
  <conditionalFormatting sqref="G94">
    <cfRule type="expression" dxfId="459" priority="4">
      <formula>IF(SUM(G94:G95)&gt;3.7,TRUE,FALSE)</formula>
    </cfRule>
  </conditionalFormatting>
  <conditionalFormatting sqref="E95">
    <cfRule type="expression" dxfId="458" priority="3">
      <formula>IF(E95="",FALSE,IF(LEFT(E95,1)=LEFT(E94,1),TRUE,FALSE))</formula>
    </cfRule>
  </conditionalFormatting>
  <conditionalFormatting sqref="E97">
    <cfRule type="expression" dxfId="457" priority="1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456" priority="2">
      <formula>IF(E96="",FALSE,IF(OR(LEFT(E96,LEN(E96)-1)=LEFT(E95,LEN(E95)-1),LEFT(E96,LEN(E96)-1)=LEFT(E94,LEN(E94)-1)),TRUE,FALSE))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9449-4268-4C0C-952D-71D272BE6174}">
  <dimension ref="A1:T123"/>
  <sheetViews>
    <sheetView workbookViewId="0">
      <pane ySplit="1" topLeftCell="A2" activePane="bottomLeft" state="frozen"/>
      <selection pane="bottomLeft" activeCell="B2" sqref="B2:B5"/>
    </sheetView>
  </sheetViews>
  <sheetFormatPr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9.140625" style="14"/>
    <col min="14" max="15" width="9.140625" style="12"/>
    <col min="16" max="17" width="9.5703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9.14062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71">
        <v>1</v>
      </c>
      <c r="B2" s="67"/>
      <c r="C2" s="68"/>
      <c r="D2" s="14">
        <v>1</v>
      </c>
      <c r="E2" s="8"/>
      <c r="F2" s="12" t="str">
        <f>IF($E2="","",IF(ISNA(VLOOKUP($E2,DD!$A$2:$C$150,2,0)),"NO SUCH DIVE",VLOOKUP($E2,DD!$A$2:$C$150,2,0)))</f>
        <v/>
      </c>
      <c r="G2" s="14" t="str">
        <f>IF($E2="","",IF(ISNA(VLOOKUP($E2,DD!$A$2:$C$150,3,0)),"",VLOOKUP($E2,DD!$A$2:$C$150,3,0)))</f>
        <v/>
      </c>
      <c r="H2" s="11"/>
      <c r="I2" s="11"/>
      <c r="J2" s="11"/>
      <c r="K2" s="11"/>
      <c r="L2" s="11"/>
      <c r="M2" s="8"/>
      <c r="N2" s="12" t="str">
        <f>IF(G2="","",IF(COUNT(H2:L2)=3,IF(M2&lt;&gt;"",(SUM(H2:J2)-6)*G2,SUM(H2:J2)*G2),IF(M2&lt;&gt;"",(SUM(H2:L2)-MAX(H2:L2)-MIN(H2:L2)-6)*G2,(SUM(H2:L2)-MAX(H2:L2)-MIN(H2:L2))*G2)))</f>
        <v/>
      </c>
      <c r="O2" s="12" t="str">
        <f>IF(N2="","",N2)</f>
        <v/>
      </c>
      <c r="R2" s="13">
        <f>O5+0.000001</f>
        <v>9.9999999999999995E-7</v>
      </c>
      <c r="S2" s="13">
        <f>B2</f>
        <v>0</v>
      </c>
      <c r="T2" s="13">
        <f>C2</f>
        <v>0</v>
      </c>
    </row>
    <row r="3" spans="1:20" x14ac:dyDescent="0.25">
      <c r="A3" s="71"/>
      <c r="B3" s="67"/>
      <c r="C3" s="68"/>
      <c r="D3" s="14">
        <v>2</v>
      </c>
      <c r="E3" s="8"/>
      <c r="F3" s="12" t="str">
        <f>IF($E3="","",IF(ISNA(VLOOKUP($E3,DD!$A$2:$C$150,2,0)),"NO SUCH DIVE",VLOOKUP($E3,DD!$A$2:$C$150,2,0)))</f>
        <v/>
      </c>
      <c r="G3" s="14" t="str">
        <f>IF($E3="","",IF(ISNA(VLOOKUP($E3,DD!$A$2:$C$150,3,0)),"",VLOOKUP($E3,DD!$A$2:$C$150,3,0)))</f>
        <v/>
      </c>
      <c r="H3" s="11"/>
      <c r="I3" s="11"/>
      <c r="J3" s="11"/>
      <c r="K3" s="11"/>
      <c r="L3" s="11"/>
      <c r="M3" s="8"/>
      <c r="N3" s="12" t="str">
        <f t="shared" ref="N3:N17" si="0">IF(G3="","",IF(COUNT(H3:L3)=3,IF(M3&lt;&gt;"",(SUM(H3:J3)-6)*G3,SUM(H3:J3)*G3),IF(M3&lt;&gt;"",(SUM(H3:L3)-MAX(H3:L3)-MIN(H3:L3)-6)*G3,(SUM(H3:L3)-MAX(H3:L3)-MIN(H3:L3))*G3)))</f>
        <v/>
      </c>
      <c r="O3" s="12" t="str">
        <f>IF(N3="","",N3+O2)</f>
        <v/>
      </c>
      <c r="R3" s="13">
        <f>O9+0.000002</f>
        <v>1.9999999999999999E-6</v>
      </c>
      <c r="S3" s="13">
        <f>B6</f>
        <v>0</v>
      </c>
      <c r="T3" s="13">
        <f>C6</f>
        <v>0</v>
      </c>
    </row>
    <row r="4" spans="1:20" ht="15.75" thickBot="1" x14ac:dyDescent="0.3">
      <c r="A4" s="71"/>
      <c r="B4" s="67"/>
      <c r="C4" s="68"/>
      <c r="D4" s="14">
        <v>3</v>
      </c>
      <c r="E4" s="8"/>
      <c r="F4" s="12" t="str">
        <f>IF($E4="","",IF(ISNA(VLOOKUP($E4,DD!$A$2:$C$150,2,0)),"NO SUCH DIVE",VLOOKUP($E4,DD!$A$2:$C$150,2,0)))</f>
        <v/>
      </c>
      <c r="G4" s="14" t="str">
        <f>IF($E4="","",IF(ISNA(VLOOKUP($E4,DD!$A$2:$C$150,3,0)),"",VLOOKUP($E4,DD!$A$2:$C$150,3,0)))</f>
        <v/>
      </c>
      <c r="H4" s="11"/>
      <c r="I4" s="11"/>
      <c r="J4" s="11"/>
      <c r="K4" s="11"/>
      <c r="L4" s="11"/>
      <c r="M4" s="8"/>
      <c r="N4" s="12" t="str">
        <f t="shared" si="0"/>
        <v/>
      </c>
      <c r="O4" s="12" t="str">
        <f>IF(N4="","",N4+O3)</f>
        <v/>
      </c>
      <c r="R4" s="13">
        <f>O13+0.000003</f>
        <v>3.0000000000000001E-6</v>
      </c>
      <c r="S4" s="13">
        <f>B10</f>
        <v>0</v>
      </c>
      <c r="T4" s="13">
        <f>C10</f>
        <v>0</v>
      </c>
    </row>
    <row r="5" spans="1:20" ht="15.75" thickBot="1" x14ac:dyDescent="0.3">
      <c r="A5" s="71"/>
      <c r="B5" s="67"/>
      <c r="C5" s="68"/>
      <c r="D5" s="14">
        <v>4</v>
      </c>
      <c r="E5" s="8"/>
      <c r="F5" s="12" t="str">
        <f>IF($E5="","",IF(ISNA(VLOOKUP($E5,DD!$A$2:$C$150,2,0)),"NO SUCH DIVE",VLOOKUP($E5,DD!$A$2:$C$150,2,0)))</f>
        <v/>
      </c>
      <c r="G5" s="14" t="str">
        <f>IF($E5="","",IF(ISNA(VLOOKUP($E5,DD!$A$2:$C$150,3,0)),"",VLOOKUP($E5,DD!$A$2:$C$150,3,0)))</f>
        <v/>
      </c>
      <c r="H5" s="11"/>
      <c r="I5" s="11"/>
      <c r="J5" s="11"/>
      <c r="K5" s="11"/>
      <c r="L5" s="11"/>
      <c r="M5" s="8"/>
      <c r="N5" s="12" t="str">
        <f t="shared" si="0"/>
        <v/>
      </c>
      <c r="O5" s="15">
        <f>IF(N5="",0,N5+O4)</f>
        <v>0</v>
      </c>
      <c r="R5" s="13">
        <f>O17+0.000004</f>
        <v>3.9999999999999998E-6</v>
      </c>
      <c r="S5" s="13">
        <f>B14</f>
        <v>0</v>
      </c>
      <c r="T5" s="13">
        <f>C14</f>
        <v>0</v>
      </c>
    </row>
    <row r="6" spans="1:20" x14ac:dyDescent="0.25">
      <c r="A6" s="73">
        <v>2</v>
      </c>
      <c r="B6" s="74"/>
      <c r="C6" s="75"/>
      <c r="D6" s="35">
        <v>1</v>
      </c>
      <c r="E6" s="36"/>
      <c r="F6" s="37" t="str">
        <f>IF($E6="","",IF(ISNA(VLOOKUP($E6,DD!$A$2:$C$150,2,0)),"NO SUCH DIVE",VLOOKUP($E6,DD!$A$2:$C$150,2,0)))</f>
        <v/>
      </c>
      <c r="G6" s="35" t="str">
        <f>IF($E6="","",IF(ISNA(VLOOKUP($E6,DD!$A$2:$C$150,3,0)),"",VLOOKUP($E6,DD!$A$2:$C$150,3,0)))</f>
        <v/>
      </c>
      <c r="H6" s="38"/>
      <c r="I6" s="38"/>
      <c r="J6" s="38"/>
      <c r="K6" s="38"/>
      <c r="L6" s="38"/>
      <c r="M6" s="36"/>
      <c r="N6" s="37" t="str">
        <f t="shared" si="0"/>
        <v/>
      </c>
      <c r="O6" s="37" t="str">
        <f>IF(N6="","",N6)</f>
        <v/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73"/>
      <c r="B7" s="74"/>
      <c r="C7" s="75"/>
      <c r="D7" s="35">
        <v>2</v>
      </c>
      <c r="E7" s="36"/>
      <c r="F7" s="37" t="str">
        <f>IF($E7="","",IF(ISNA(VLOOKUP($E7,DD!$A$2:$C$150,2,0)),"NO SUCH DIVE",VLOOKUP($E7,DD!$A$2:$C$150,2,0)))</f>
        <v/>
      </c>
      <c r="G7" s="35" t="str">
        <f>IF($E7="","",IF(ISNA(VLOOKUP($E7,DD!$A$2:$C$150,3,0)),"",VLOOKUP($E7,DD!$A$2:$C$150,3,0)))</f>
        <v/>
      </c>
      <c r="H7" s="38"/>
      <c r="I7" s="38"/>
      <c r="J7" s="38"/>
      <c r="K7" s="38"/>
      <c r="L7" s="38"/>
      <c r="M7" s="36"/>
      <c r="N7" s="37" t="str">
        <f t="shared" si="0"/>
        <v/>
      </c>
      <c r="O7" s="37" t="str">
        <f>IF(N7="","",N7+O6)</f>
        <v/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73"/>
      <c r="B8" s="74"/>
      <c r="C8" s="75"/>
      <c r="D8" s="35">
        <v>3</v>
      </c>
      <c r="E8" s="36"/>
      <c r="F8" s="37" t="str">
        <f>IF($E8="","",IF(ISNA(VLOOKUP($E8,DD!$A$2:$C$150,2,0)),"NO SUCH DIVE",VLOOKUP($E8,DD!$A$2:$C$150,2,0)))</f>
        <v/>
      </c>
      <c r="G8" s="35" t="str">
        <f>IF($E8="","",IF(ISNA(VLOOKUP($E8,DD!$A$2:$C$150,3,0)),"",VLOOKUP($E8,DD!$A$2:$C$150,3,0)))</f>
        <v/>
      </c>
      <c r="H8" s="38"/>
      <c r="I8" s="38"/>
      <c r="J8" s="38"/>
      <c r="K8" s="38"/>
      <c r="L8" s="38"/>
      <c r="M8" s="36"/>
      <c r="N8" s="37" t="str">
        <f t="shared" si="0"/>
        <v/>
      </c>
      <c r="O8" s="37" t="str">
        <f>IF(N8="","",N8+O7)</f>
        <v/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73"/>
      <c r="B9" s="74"/>
      <c r="C9" s="75"/>
      <c r="D9" s="35">
        <v>4</v>
      </c>
      <c r="E9" s="36"/>
      <c r="F9" s="37" t="str">
        <f>IF($E9="","",IF(ISNA(VLOOKUP($E9,DD!$A$2:$C$150,2,0)),"NO SUCH DIVE",VLOOKUP($E9,DD!$A$2:$C$150,2,0)))</f>
        <v/>
      </c>
      <c r="G9" s="35" t="str">
        <f>IF($E9="","",IF(ISNA(VLOOKUP($E9,DD!$A$2:$C$150,3,0)),"",VLOOKUP($E9,DD!$A$2:$C$150,3,0)))</f>
        <v/>
      </c>
      <c r="H9" s="38"/>
      <c r="I9" s="38"/>
      <c r="J9" s="38"/>
      <c r="K9" s="38"/>
      <c r="L9" s="38"/>
      <c r="M9" s="36"/>
      <c r="N9" s="37" t="str">
        <f t="shared" si="0"/>
        <v/>
      </c>
      <c r="O9" s="39">
        <f>IF(N9="",0,N9+O8)</f>
        <v>0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71">
        <v>3</v>
      </c>
      <c r="B10" s="67"/>
      <c r="C10" s="68"/>
      <c r="D10" s="14">
        <v>1</v>
      </c>
      <c r="E10" s="8"/>
      <c r="F10" s="12" t="str">
        <f>IF($E10="","",IF(ISNA(VLOOKUP($E10,DD!$A$2:$C$150,2,0)),"NO SUCH DIVE",VLOOKUP($E10,DD!$A$2:$C$150,2,0)))</f>
        <v/>
      </c>
      <c r="G10" s="14" t="str">
        <f>IF($E10="","",IF(ISNA(VLOOKUP($E10,DD!$A$2:$C$150,3,0)),"",VLOOKUP($E10,DD!$A$2:$C$150,3,0)))</f>
        <v/>
      </c>
      <c r="H10" s="11"/>
      <c r="I10" s="11"/>
      <c r="J10" s="11"/>
      <c r="K10" s="11"/>
      <c r="L10" s="11"/>
      <c r="M10" s="8"/>
      <c r="N10" s="12" t="str">
        <f t="shared" si="0"/>
        <v/>
      </c>
      <c r="O10" s="12" t="str">
        <f>IF(N10="","",N10)</f>
        <v/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71"/>
      <c r="B11" s="67"/>
      <c r="C11" s="68"/>
      <c r="D11" s="14">
        <v>2</v>
      </c>
      <c r="E11" s="8"/>
      <c r="F11" s="12" t="str">
        <f>IF($E11="","",IF(ISNA(VLOOKUP($E11,DD!$A$2:$C$150,2,0)),"NO SUCH DIVE",VLOOKUP($E11,DD!$A$2:$C$150,2,0)))</f>
        <v/>
      </c>
      <c r="G11" s="14" t="str">
        <f>IF($E11="","",IF(ISNA(VLOOKUP($E11,DD!$A$2:$C$150,3,0)),"",VLOOKUP($E11,DD!$A$2:$C$150,3,0)))</f>
        <v/>
      </c>
      <c r="H11" s="11"/>
      <c r="I11" s="11"/>
      <c r="J11" s="11"/>
      <c r="K11" s="11"/>
      <c r="L11" s="11"/>
      <c r="M11" s="8"/>
      <c r="N11" s="12" t="str">
        <f t="shared" si="0"/>
        <v/>
      </c>
      <c r="O11" s="12" t="str">
        <f>IF(N11="","",N11+O10)</f>
        <v/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71"/>
      <c r="B12" s="67"/>
      <c r="C12" s="68"/>
      <c r="D12" s="14">
        <v>3</v>
      </c>
      <c r="E12" s="8"/>
      <c r="F12" s="12" t="str">
        <f>IF($E12="","",IF(ISNA(VLOOKUP($E12,DD!$A$2:$C$150,2,0)),"NO SUCH DIVE",VLOOKUP($E12,DD!$A$2:$C$150,2,0)))</f>
        <v/>
      </c>
      <c r="G12" s="14" t="str">
        <f>IF($E12="","",IF(ISNA(VLOOKUP($E12,DD!$A$2:$C$150,3,0)),"",VLOOKUP($E12,DD!$A$2:$C$150,3,0)))</f>
        <v/>
      </c>
      <c r="H12" s="11"/>
      <c r="I12" s="11"/>
      <c r="J12" s="11"/>
      <c r="K12" s="11"/>
      <c r="L12" s="11"/>
      <c r="M12" s="8"/>
      <c r="N12" s="12" t="str">
        <f t="shared" si="0"/>
        <v/>
      </c>
      <c r="O12" s="12" t="str">
        <f>IF(N12="","",N12+O11)</f>
        <v/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71"/>
      <c r="B13" s="67"/>
      <c r="C13" s="68"/>
      <c r="D13" s="14">
        <v>4</v>
      </c>
      <c r="E13" s="8"/>
      <c r="F13" s="12" t="str">
        <f>IF($E13="","",IF(ISNA(VLOOKUP($E13,DD!$A$2:$C$150,2,0)),"NO SUCH DIVE",VLOOKUP($E13,DD!$A$2:$C$150,2,0)))</f>
        <v/>
      </c>
      <c r="G13" s="14" t="str">
        <f>IF($E13="","",IF(ISNA(VLOOKUP($E13,DD!$A$2:$C$150,3,0)),"",VLOOKUP($E13,DD!$A$2:$C$150,3,0)))</f>
        <v/>
      </c>
      <c r="H13" s="11"/>
      <c r="I13" s="11"/>
      <c r="J13" s="11"/>
      <c r="K13" s="11"/>
      <c r="L13" s="11"/>
      <c r="M13" s="8"/>
      <c r="N13" s="12" t="str">
        <f t="shared" si="0"/>
        <v/>
      </c>
      <c r="O13" s="15">
        <f>IF(N13="",0,N13+O12)</f>
        <v>0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73">
        <v>4</v>
      </c>
      <c r="B14" s="74"/>
      <c r="C14" s="75"/>
      <c r="D14" s="35">
        <v>1</v>
      </c>
      <c r="E14" s="36"/>
      <c r="F14" s="37" t="str">
        <f>IF($E14="","",IF(ISNA(VLOOKUP($E14,DD!$A$2:$C$150,2,0)),"NO SUCH DIVE",VLOOKUP($E14,DD!$A$2:$C$150,2,0)))</f>
        <v/>
      </c>
      <c r="G14" s="35" t="str">
        <f>IF($E14="","",IF(ISNA(VLOOKUP($E14,DD!$A$2:$C$150,3,0)),"",VLOOKUP($E14,DD!$A$2:$C$150,3,0)))</f>
        <v/>
      </c>
      <c r="H14" s="38"/>
      <c r="I14" s="38"/>
      <c r="J14" s="38"/>
      <c r="K14" s="38"/>
      <c r="L14" s="38"/>
      <c r="M14" s="36"/>
      <c r="N14" s="37" t="str">
        <f t="shared" si="0"/>
        <v/>
      </c>
      <c r="O14" s="37" t="str">
        <f>IF(N14="","",N14)</f>
        <v/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73"/>
      <c r="B15" s="74"/>
      <c r="C15" s="75"/>
      <c r="D15" s="35">
        <v>2</v>
      </c>
      <c r="E15" s="36"/>
      <c r="F15" s="37" t="str">
        <f>IF($E15="","",IF(ISNA(VLOOKUP($E15,DD!$A$2:$C$150,2,0)),"NO SUCH DIVE",VLOOKUP($E15,DD!$A$2:$C$150,2,0)))</f>
        <v/>
      </c>
      <c r="G15" s="35" t="str">
        <f>IF($E15="","",IF(ISNA(VLOOKUP($E15,DD!$A$2:$C$150,3,0)),"",VLOOKUP($E15,DD!$A$2:$C$150,3,0)))</f>
        <v/>
      </c>
      <c r="H15" s="38"/>
      <c r="I15" s="38"/>
      <c r="J15" s="38"/>
      <c r="K15" s="38"/>
      <c r="L15" s="38"/>
      <c r="M15" s="36"/>
      <c r="N15" s="37" t="str">
        <f t="shared" si="0"/>
        <v/>
      </c>
      <c r="O15" s="37" t="str">
        <f>IF(N15="","",N15+O14)</f>
        <v/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73"/>
      <c r="B16" s="74"/>
      <c r="C16" s="75"/>
      <c r="D16" s="35">
        <v>3</v>
      </c>
      <c r="E16" s="36"/>
      <c r="F16" s="37" t="str">
        <f>IF($E16="","",IF(ISNA(VLOOKUP($E16,DD!$A$2:$C$150,2,0)),"NO SUCH DIVE",VLOOKUP($E16,DD!$A$2:$C$150,2,0)))</f>
        <v/>
      </c>
      <c r="G16" s="35" t="str">
        <f>IF($E16="","",IF(ISNA(VLOOKUP($E16,DD!$A$2:$C$150,3,0)),"",VLOOKUP($E16,DD!$A$2:$C$150,3,0)))</f>
        <v/>
      </c>
      <c r="H16" s="38"/>
      <c r="I16" s="38"/>
      <c r="J16" s="38"/>
      <c r="K16" s="38"/>
      <c r="L16" s="38"/>
      <c r="M16" s="36"/>
      <c r="N16" s="37" t="str">
        <f t="shared" si="0"/>
        <v/>
      </c>
      <c r="O16" s="37" t="str">
        <f>IF(N16="","",N16+O15)</f>
        <v/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73"/>
      <c r="B17" s="74"/>
      <c r="C17" s="75"/>
      <c r="D17" s="35">
        <v>4</v>
      </c>
      <c r="E17" s="36"/>
      <c r="F17" s="37" t="str">
        <f>IF($E17="","",IF(ISNA(VLOOKUP($E17,DD!$A$2:$C$150,2,0)),"NO SUCH DIVE",VLOOKUP($E17,DD!$A$2:$C$150,2,0)))</f>
        <v/>
      </c>
      <c r="G17" s="35" t="str">
        <f>IF($E17="","",IF(ISNA(VLOOKUP($E17,DD!$A$2:$C$150,3,0)),"",VLOOKUP($E17,DD!$A$2:$C$150,3,0)))</f>
        <v/>
      </c>
      <c r="H17" s="38"/>
      <c r="I17" s="38"/>
      <c r="J17" s="38"/>
      <c r="K17" s="38"/>
      <c r="L17" s="38"/>
      <c r="M17" s="36"/>
      <c r="N17" s="37" t="str">
        <f t="shared" si="0"/>
        <v/>
      </c>
      <c r="O17" s="39">
        <f>IF(N17="",0,N17+O16)</f>
        <v>0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71">
        <v>5</v>
      </c>
      <c r="B18" s="67"/>
      <c r="C18" s="68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1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2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71"/>
      <c r="B19" s="67"/>
      <c r="C19" s="68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1"/>
        <v/>
      </c>
      <c r="O19" s="12" t="str">
        <f t="shared" ref="O19" si="3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71"/>
      <c r="B20" s="67"/>
      <c r="C20" s="68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71"/>
      <c r="B21" s="67"/>
      <c r="C21" s="68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73">
        <v>6</v>
      </c>
      <c r="B22" s="74"/>
      <c r="C22" s="75"/>
      <c r="D22" s="35">
        <v>1</v>
      </c>
      <c r="E22" s="36"/>
      <c r="F22" s="37" t="str">
        <f>IF($E22="","",IF(ISNA(VLOOKUP($E22,DD!$A$2:$C$150,2,0)),"NO SUCH DIVE",VLOOKUP($E22,DD!$A$2:$C$150,2,0)))</f>
        <v/>
      </c>
      <c r="G22" s="35" t="str">
        <f>IF($E22="","",IF(ISNA(VLOOKUP($E22,DD!$A$2:$C$150,3,0)),"",VLOOKUP($E22,DD!$A$2:$C$150,3,0)))</f>
        <v/>
      </c>
      <c r="H22" s="38"/>
      <c r="I22" s="38"/>
      <c r="J22" s="38"/>
      <c r="K22" s="38"/>
      <c r="L22" s="38"/>
      <c r="M22" s="36"/>
      <c r="N22" s="37" t="str">
        <f t="shared" si="1"/>
        <v/>
      </c>
      <c r="O22" s="37" t="str">
        <f t="shared" ref="O22" si="5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73"/>
      <c r="B23" s="74"/>
      <c r="C23" s="75"/>
      <c r="D23" s="35">
        <v>2</v>
      </c>
      <c r="E23" s="36"/>
      <c r="F23" s="37" t="str">
        <f>IF($E23="","",IF(ISNA(VLOOKUP($E23,DD!$A$2:$C$150,2,0)),"NO SUCH DIVE",VLOOKUP($E23,DD!$A$2:$C$150,2,0)))</f>
        <v/>
      </c>
      <c r="G23" s="35" t="str">
        <f>IF($E23="","",IF(ISNA(VLOOKUP($E23,DD!$A$2:$C$150,3,0)),"",VLOOKUP($E23,DD!$A$2:$C$150,3,0)))</f>
        <v/>
      </c>
      <c r="H23" s="38"/>
      <c r="I23" s="38"/>
      <c r="J23" s="38"/>
      <c r="K23" s="38"/>
      <c r="L23" s="38"/>
      <c r="M23" s="36"/>
      <c r="N23" s="37" t="str">
        <f t="shared" si="1"/>
        <v/>
      </c>
      <c r="O23" s="37" t="str">
        <f t="shared" ref="O23" si="6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73"/>
      <c r="B24" s="74"/>
      <c r="C24" s="75"/>
      <c r="D24" s="35">
        <v>3</v>
      </c>
      <c r="E24" s="36"/>
      <c r="F24" s="37" t="str">
        <f>IF($E24="","",IF(ISNA(VLOOKUP($E24,DD!$A$2:$C$150,2,0)),"NO SUCH DIVE",VLOOKUP($E24,DD!$A$2:$C$150,2,0)))</f>
        <v/>
      </c>
      <c r="G24" s="35" t="str">
        <f>IF($E24="","",IF(ISNA(VLOOKUP($E24,DD!$A$2:$C$150,3,0)),"",VLOOKUP($E24,DD!$A$2:$C$150,3,0)))</f>
        <v/>
      </c>
      <c r="H24" s="38"/>
      <c r="I24" s="38"/>
      <c r="J24" s="38"/>
      <c r="K24" s="38"/>
      <c r="L24" s="38"/>
      <c r="M24" s="36"/>
      <c r="N24" s="37" t="str">
        <f t="shared" ref="N24" si="7">IF(G24="","",IF(COUNT(H24:L24)=3,IF(M24&lt;&gt;"",(SUM(H24:J24)-6)*G24,SUM(H24:J24)*G24),IF(M24&lt;&gt;"",(SUM(H24:L24)-MAX(H24:L24)-MIN(H24:L24)-6)*G24,(SUM(H24:L24)-MAX(H24:L24)-MIN(H24:L24))*G24)))</f>
        <v/>
      </c>
      <c r="O24" s="37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73"/>
      <c r="B25" s="74"/>
      <c r="C25" s="75"/>
      <c r="D25" s="35">
        <v>4</v>
      </c>
      <c r="E25" s="36"/>
      <c r="F25" s="37" t="str">
        <f>IF($E25="","",IF(ISNA(VLOOKUP($E25,DD!$A$2:$C$150,2,0)),"NO SUCH DIVE",VLOOKUP($E25,DD!$A$2:$C$150,2,0)))</f>
        <v/>
      </c>
      <c r="G25" s="35" t="str">
        <f>IF($E25="","",IF(ISNA(VLOOKUP($E25,DD!$A$2:$C$150,3,0)),"",VLOOKUP($E25,DD!$A$2:$C$150,3,0)))</f>
        <v/>
      </c>
      <c r="H25" s="38"/>
      <c r="I25" s="38"/>
      <c r="J25" s="38"/>
      <c r="K25" s="38"/>
      <c r="L25" s="38"/>
      <c r="M25" s="36"/>
      <c r="N25" s="37" t="str">
        <f t="shared" si="1"/>
        <v/>
      </c>
      <c r="O25" s="39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71">
        <v>7</v>
      </c>
      <c r="B26" s="67"/>
      <c r="C26" s="6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" si="8">IF(N26="","",N26)</f>
        <v/>
      </c>
      <c r="R26" s="13">
        <v>0</v>
      </c>
    </row>
    <row r="27" spans="1:20" x14ac:dyDescent="0.25">
      <c r="A27" s="71"/>
      <c r="B27" s="67"/>
      <c r="C27" s="6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9">IF(N27="","",N27+O26)</f>
        <v/>
      </c>
    </row>
    <row r="28" spans="1:20" ht="15.75" thickBot="1" x14ac:dyDescent="0.3">
      <c r="A28" s="71"/>
      <c r="B28" s="67"/>
      <c r="C28" s="6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0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71"/>
      <c r="B29" s="67"/>
      <c r="C29" s="68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1"/>
        <v/>
      </c>
      <c r="O29" s="15">
        <f>IF(N29="",0,N29+O28)</f>
        <v>0</v>
      </c>
    </row>
    <row r="30" spans="1:20" x14ac:dyDescent="0.25">
      <c r="A30" s="73">
        <v>8</v>
      </c>
      <c r="B30" s="74"/>
      <c r="C30" s="75"/>
      <c r="D30" s="35">
        <v>1</v>
      </c>
      <c r="E30" s="36"/>
      <c r="F30" s="37" t="str">
        <f>IF($E30="","",IF(ISNA(VLOOKUP($E30,DD!$A$2:$C$150,2,0)),"NO SUCH DIVE",VLOOKUP($E30,DD!$A$2:$C$150,2,0)))</f>
        <v/>
      </c>
      <c r="G30" s="35" t="str">
        <f>IF($E30="","",IF(ISNA(VLOOKUP($E30,DD!$A$2:$C$150,3,0)),"",VLOOKUP($E30,DD!$A$2:$C$150,3,0)))</f>
        <v/>
      </c>
      <c r="H30" s="38"/>
      <c r="I30" s="38"/>
      <c r="J30" s="38"/>
      <c r="K30" s="38"/>
      <c r="L30" s="38"/>
      <c r="M30" s="36"/>
      <c r="N30" s="37" t="str">
        <f t="shared" si="1"/>
        <v/>
      </c>
      <c r="O30" s="37" t="str">
        <f t="shared" ref="O30" si="11">IF(N30="","",N30)</f>
        <v/>
      </c>
    </row>
    <row r="31" spans="1:20" x14ac:dyDescent="0.25">
      <c r="A31" s="73"/>
      <c r="B31" s="74"/>
      <c r="C31" s="75"/>
      <c r="D31" s="35">
        <v>2</v>
      </c>
      <c r="E31" s="36"/>
      <c r="F31" s="37" t="str">
        <f>IF($E31="","",IF(ISNA(VLOOKUP($E31,DD!$A$2:$C$150,2,0)),"NO SUCH DIVE",VLOOKUP($E31,DD!$A$2:$C$150,2,0)))</f>
        <v/>
      </c>
      <c r="G31" s="35" t="str">
        <f>IF($E31="","",IF(ISNA(VLOOKUP($E31,DD!$A$2:$C$150,3,0)),"",VLOOKUP($E31,DD!$A$2:$C$150,3,0)))</f>
        <v/>
      </c>
      <c r="H31" s="38"/>
      <c r="I31" s="38"/>
      <c r="J31" s="38"/>
      <c r="K31" s="38"/>
      <c r="L31" s="38"/>
      <c r="M31" s="36"/>
      <c r="N31" s="37" t="str">
        <f t="shared" si="1"/>
        <v/>
      </c>
      <c r="O31" s="37" t="str">
        <f t="shared" ref="O31" si="12">IF(N31="","",N31+O30)</f>
        <v/>
      </c>
    </row>
    <row r="32" spans="1:20" ht="15.75" thickBot="1" x14ac:dyDescent="0.3">
      <c r="A32" s="73"/>
      <c r="B32" s="74"/>
      <c r="C32" s="75"/>
      <c r="D32" s="35">
        <v>3</v>
      </c>
      <c r="E32" s="36"/>
      <c r="F32" s="37" t="str">
        <f>IF($E32="","",IF(ISNA(VLOOKUP($E32,DD!$A$2:$C$150,2,0)),"NO SUCH DIVE",VLOOKUP($E32,DD!$A$2:$C$150,2,0)))</f>
        <v/>
      </c>
      <c r="G32" s="35" t="str">
        <f>IF($E32="","",IF(ISNA(VLOOKUP($E32,DD!$A$2:$C$150,3,0)),"",VLOOKUP($E32,DD!$A$2:$C$150,3,0)))</f>
        <v/>
      </c>
      <c r="H32" s="38"/>
      <c r="I32" s="38"/>
      <c r="J32" s="38"/>
      <c r="K32" s="38"/>
      <c r="L32" s="38"/>
      <c r="M32" s="36"/>
      <c r="N32" s="37" t="str">
        <f t="shared" ref="N32" si="13">IF(G32="","",IF(COUNT(H32:L32)=3,IF(M32&lt;&gt;"",(SUM(H32:J32)-6)*G32,SUM(H32:J32)*G32),IF(M32&lt;&gt;"",(SUM(H32:L32)-MAX(H32:L32)-MIN(H32:L32)-6)*G32,(SUM(H32:L32)-MAX(H32:L32)-MIN(H32:L32))*G32)))</f>
        <v/>
      </c>
      <c r="O32" s="37" t="str">
        <f>IF(N32="","",N32+O31)</f>
        <v/>
      </c>
    </row>
    <row r="33" spans="1:15" ht="15.75" thickBot="1" x14ac:dyDescent="0.3">
      <c r="A33" s="73"/>
      <c r="B33" s="74"/>
      <c r="C33" s="75"/>
      <c r="D33" s="35">
        <v>4</v>
      </c>
      <c r="E33" s="36"/>
      <c r="F33" s="37" t="str">
        <f>IF($E33="","",IF(ISNA(VLOOKUP($E33,DD!$A$2:$C$150,2,0)),"NO SUCH DIVE",VLOOKUP($E33,DD!$A$2:$C$150,2,0)))</f>
        <v/>
      </c>
      <c r="G33" s="35" t="str">
        <f>IF($E33="","",IF(ISNA(VLOOKUP($E33,DD!$A$2:$C$150,3,0)),"",VLOOKUP($E33,DD!$A$2:$C$150,3,0)))</f>
        <v/>
      </c>
      <c r="H33" s="38"/>
      <c r="I33" s="38"/>
      <c r="J33" s="38"/>
      <c r="K33" s="38"/>
      <c r="L33" s="38"/>
      <c r="M33" s="36"/>
      <c r="N33" s="37" t="str">
        <f t="shared" si="1"/>
        <v/>
      </c>
      <c r="O33" s="39">
        <f>IF(N33="",0,N33+O32)</f>
        <v>0</v>
      </c>
    </row>
    <row r="34" spans="1:15" x14ac:dyDescent="0.25">
      <c r="A34" s="71">
        <v>9</v>
      </c>
      <c r="B34" s="67"/>
      <c r="C34" s="68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2" t="str">
        <f t="shared" ref="O34:O46" si="14">IF(N34="","",N34)</f>
        <v/>
      </c>
    </row>
    <row r="35" spans="1:15" x14ac:dyDescent="0.25">
      <c r="A35" s="71"/>
      <c r="B35" s="67"/>
      <c r="C35" s="68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"/>
        <v/>
      </c>
      <c r="O35" s="12" t="str">
        <f t="shared" ref="O35" si="15">IF(N35="","",N35+O34)</f>
        <v/>
      </c>
    </row>
    <row r="36" spans="1:15" ht="15.75" thickBot="1" x14ac:dyDescent="0.3">
      <c r="A36" s="71"/>
      <c r="B36" s="67"/>
      <c r="C36" s="68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16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71"/>
      <c r="B37" s="67"/>
      <c r="C37" s="68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1"/>
        <v/>
      </c>
      <c r="O37" s="15">
        <f>IF(N37="",0,N37+O36)</f>
        <v>0</v>
      </c>
    </row>
    <row r="38" spans="1:15" x14ac:dyDescent="0.25">
      <c r="A38" s="73">
        <v>10</v>
      </c>
      <c r="B38" s="74"/>
      <c r="C38" s="75"/>
      <c r="D38" s="35">
        <v>1</v>
      </c>
      <c r="E38" s="36"/>
      <c r="F38" s="37" t="str">
        <f>IF($E38="","",IF(ISNA(VLOOKUP($E38,DD!$A$2:$C$150,2,0)),"NO SUCH DIVE",VLOOKUP($E38,DD!$A$2:$C$150,2,0)))</f>
        <v/>
      </c>
      <c r="G38" s="35" t="str">
        <f>IF($E38="","",IF(ISNA(VLOOKUP($E38,DD!$A$2:$C$150,3,0)),"",VLOOKUP($E38,DD!$A$2:$C$150,3,0)))</f>
        <v/>
      </c>
      <c r="H38" s="38"/>
      <c r="I38" s="38"/>
      <c r="J38" s="38"/>
      <c r="K38" s="38"/>
      <c r="L38" s="38"/>
      <c r="M38" s="36"/>
      <c r="N38" s="37" t="str">
        <f t="shared" si="1"/>
        <v/>
      </c>
      <c r="O38" s="37" t="str">
        <f t="shared" si="14"/>
        <v/>
      </c>
    </row>
    <row r="39" spans="1:15" x14ac:dyDescent="0.25">
      <c r="A39" s="73"/>
      <c r="B39" s="74"/>
      <c r="C39" s="75"/>
      <c r="D39" s="35">
        <v>2</v>
      </c>
      <c r="E39" s="36"/>
      <c r="F39" s="37" t="str">
        <f>IF($E39="","",IF(ISNA(VLOOKUP($E39,DD!$A$2:$C$150,2,0)),"NO SUCH DIVE",VLOOKUP($E39,DD!$A$2:$C$150,2,0)))</f>
        <v/>
      </c>
      <c r="G39" s="35" t="str">
        <f>IF($E39="","",IF(ISNA(VLOOKUP($E39,DD!$A$2:$C$150,3,0)),"",VLOOKUP($E39,DD!$A$2:$C$150,3,0)))</f>
        <v/>
      </c>
      <c r="H39" s="38"/>
      <c r="I39" s="38"/>
      <c r="J39" s="38"/>
      <c r="K39" s="38"/>
      <c r="L39" s="38"/>
      <c r="M39" s="36"/>
      <c r="N39" s="37" t="str">
        <f t="shared" si="1"/>
        <v/>
      </c>
      <c r="O39" s="37" t="str">
        <f t="shared" ref="O39" si="17">IF(N39="","",N39+O38)</f>
        <v/>
      </c>
    </row>
    <row r="40" spans="1:15" ht="15.75" thickBot="1" x14ac:dyDescent="0.3">
      <c r="A40" s="73"/>
      <c r="B40" s="74"/>
      <c r="C40" s="75"/>
      <c r="D40" s="35">
        <v>3</v>
      </c>
      <c r="E40" s="36"/>
      <c r="F40" s="37" t="str">
        <f>IF($E40="","",IF(ISNA(VLOOKUP($E40,DD!$A$2:$C$150,2,0)),"NO SUCH DIVE",VLOOKUP($E40,DD!$A$2:$C$150,2,0)))</f>
        <v/>
      </c>
      <c r="G40" s="35" t="str">
        <f>IF($E40="","",IF(ISNA(VLOOKUP($E40,DD!$A$2:$C$150,3,0)),"",VLOOKUP($E40,DD!$A$2:$C$150,3,0)))</f>
        <v/>
      </c>
      <c r="H40" s="38"/>
      <c r="I40" s="38"/>
      <c r="J40" s="38"/>
      <c r="K40" s="38"/>
      <c r="L40" s="38"/>
      <c r="M40" s="36"/>
      <c r="N40" s="37" t="str">
        <f t="shared" ref="N40" si="18">IF(G40="","",IF(COUNT(H40:L40)=3,IF(M40&lt;&gt;"",(SUM(H40:J40)-6)*G40,SUM(H40:J40)*G40),IF(M40&lt;&gt;"",(SUM(H40:L40)-MAX(H40:L40)-MIN(H40:L40)-6)*G40,(SUM(H40:L40)-MAX(H40:L40)-MIN(H40:L40))*G40)))</f>
        <v/>
      </c>
      <c r="O40" s="37" t="str">
        <f>IF(N40="","",N40+O39)</f>
        <v/>
      </c>
    </row>
    <row r="41" spans="1:15" ht="15.75" thickBot="1" x14ac:dyDescent="0.3">
      <c r="A41" s="73"/>
      <c r="B41" s="74"/>
      <c r="C41" s="75"/>
      <c r="D41" s="35">
        <v>4</v>
      </c>
      <c r="E41" s="36"/>
      <c r="F41" s="37" t="str">
        <f>IF($E41="","",IF(ISNA(VLOOKUP($E41,DD!$A$2:$C$150,2,0)),"NO SUCH DIVE",VLOOKUP($E41,DD!$A$2:$C$150,2,0)))</f>
        <v/>
      </c>
      <c r="G41" s="35" t="str">
        <f>IF($E41="","",IF(ISNA(VLOOKUP($E41,DD!$A$2:$C$150,3,0)),"",VLOOKUP($E41,DD!$A$2:$C$150,3,0)))</f>
        <v/>
      </c>
      <c r="H41" s="38"/>
      <c r="I41" s="38"/>
      <c r="J41" s="38"/>
      <c r="K41" s="38"/>
      <c r="L41" s="38"/>
      <c r="M41" s="36"/>
      <c r="N41" s="37" t="str">
        <f t="shared" si="1"/>
        <v/>
      </c>
      <c r="O41" s="39">
        <f>IF(N41="",0,N41+O40)</f>
        <v>0</v>
      </c>
    </row>
    <row r="42" spans="1:15" x14ac:dyDescent="0.25">
      <c r="A42" s="71">
        <v>11</v>
      </c>
      <c r="B42" s="67"/>
      <c r="C42" s="6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si="14"/>
        <v/>
      </c>
    </row>
    <row r="43" spans="1:15" x14ac:dyDescent="0.25">
      <c r="A43" s="71"/>
      <c r="B43" s="67"/>
      <c r="C43" s="6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9">IF(N43="","",N43+O42)</f>
        <v/>
      </c>
    </row>
    <row r="44" spans="1:15" ht="15.75" thickBot="1" x14ac:dyDescent="0.3">
      <c r="A44" s="71"/>
      <c r="B44" s="67"/>
      <c r="C44" s="6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71"/>
      <c r="B45" s="67"/>
      <c r="C45" s="6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5">
        <f>IF(N45="",0,N45+O44)</f>
        <v>0</v>
      </c>
    </row>
    <row r="46" spans="1:15" x14ac:dyDescent="0.25">
      <c r="A46" s="73">
        <v>12</v>
      </c>
      <c r="B46" s="74"/>
      <c r="C46" s="75"/>
      <c r="D46" s="35">
        <v>1</v>
      </c>
      <c r="E46" s="36"/>
      <c r="F46" s="37" t="str">
        <f>IF($E46="","",IF(ISNA(VLOOKUP($E46,DD!$A$2:$C$150,2,0)),"NO SUCH DIVE",VLOOKUP($E46,DD!$A$2:$C$150,2,0)))</f>
        <v/>
      </c>
      <c r="G46" s="35" t="str">
        <f>IF($E46="","",IF(ISNA(VLOOKUP($E46,DD!$A$2:$C$150,3,0)),"",VLOOKUP($E46,DD!$A$2:$C$150,3,0)))</f>
        <v/>
      </c>
      <c r="H46" s="38"/>
      <c r="I46" s="38"/>
      <c r="J46" s="38"/>
      <c r="K46" s="38"/>
      <c r="L46" s="38"/>
      <c r="M46" s="36"/>
      <c r="N46" s="37" t="str">
        <f t="shared" si="1"/>
        <v/>
      </c>
      <c r="O46" s="37" t="str">
        <f t="shared" si="14"/>
        <v/>
      </c>
    </row>
    <row r="47" spans="1:15" x14ac:dyDescent="0.25">
      <c r="A47" s="73"/>
      <c r="B47" s="74"/>
      <c r="C47" s="75"/>
      <c r="D47" s="35">
        <v>2</v>
      </c>
      <c r="E47" s="36"/>
      <c r="F47" s="37" t="str">
        <f>IF($E47="","",IF(ISNA(VLOOKUP($E47,DD!$A$2:$C$150,2,0)),"NO SUCH DIVE",VLOOKUP($E47,DD!$A$2:$C$150,2,0)))</f>
        <v/>
      </c>
      <c r="G47" s="35" t="str">
        <f>IF($E47="","",IF(ISNA(VLOOKUP($E47,DD!$A$2:$C$150,3,0)),"",VLOOKUP($E47,DD!$A$2:$C$150,3,0)))</f>
        <v/>
      </c>
      <c r="H47" s="38"/>
      <c r="I47" s="38"/>
      <c r="J47" s="38"/>
      <c r="K47" s="38"/>
      <c r="L47" s="38"/>
      <c r="M47" s="36"/>
      <c r="N47" s="37" t="str">
        <f t="shared" si="1"/>
        <v/>
      </c>
      <c r="O47" s="37" t="str">
        <f t="shared" ref="O47" si="21">IF(N47="","",N47+O46)</f>
        <v/>
      </c>
    </row>
    <row r="48" spans="1:15" ht="15.75" thickBot="1" x14ac:dyDescent="0.3">
      <c r="A48" s="73"/>
      <c r="B48" s="74"/>
      <c r="C48" s="75"/>
      <c r="D48" s="35">
        <v>3</v>
      </c>
      <c r="E48" s="36"/>
      <c r="F48" s="37" t="str">
        <f>IF($E48="","",IF(ISNA(VLOOKUP($E48,DD!$A$2:$C$150,2,0)),"NO SUCH DIVE",VLOOKUP($E48,DD!$A$2:$C$150,2,0)))</f>
        <v/>
      </c>
      <c r="G48" s="35" t="str">
        <f>IF($E48="","",IF(ISNA(VLOOKUP($E48,DD!$A$2:$C$150,3,0)),"",VLOOKUP($E48,DD!$A$2:$C$150,3,0)))</f>
        <v/>
      </c>
      <c r="H48" s="38"/>
      <c r="I48" s="38"/>
      <c r="J48" s="38"/>
      <c r="K48" s="38"/>
      <c r="L48" s="38"/>
      <c r="M48" s="36"/>
      <c r="N48" s="37" t="str">
        <f t="shared" ref="N48" si="22">IF(G48="","",IF(COUNT(H48:L48)=3,IF(M48&lt;&gt;"",(SUM(H48:J48)-6)*G48,SUM(H48:J48)*G48),IF(M48&lt;&gt;"",(SUM(H48:L48)-MAX(H48:L48)-MIN(H48:L48)-6)*G48,(SUM(H48:L48)-MAX(H48:L48)-MIN(H48:L48))*G48)))</f>
        <v/>
      </c>
      <c r="O48" s="37" t="str">
        <f>IF(N48="","",N48+O47)</f>
        <v/>
      </c>
    </row>
    <row r="49" spans="1:15" ht="15.75" thickBot="1" x14ac:dyDescent="0.3">
      <c r="A49" s="73"/>
      <c r="B49" s="74"/>
      <c r="C49" s="75"/>
      <c r="D49" s="35">
        <v>4</v>
      </c>
      <c r="E49" s="36"/>
      <c r="F49" s="37" t="str">
        <f>IF($E49="","",IF(ISNA(VLOOKUP($E49,DD!$A$2:$C$150,2,0)),"NO SUCH DIVE",VLOOKUP($E49,DD!$A$2:$C$150,2,0)))</f>
        <v/>
      </c>
      <c r="G49" s="35" t="str">
        <f>IF($E49="","",IF(ISNA(VLOOKUP($E49,DD!$A$2:$C$150,3,0)),"",VLOOKUP($E49,DD!$A$2:$C$150,3,0)))</f>
        <v/>
      </c>
      <c r="H49" s="38"/>
      <c r="I49" s="38"/>
      <c r="J49" s="38"/>
      <c r="K49" s="38"/>
      <c r="L49" s="38"/>
      <c r="M49" s="36"/>
      <c r="N49" s="37" t="str">
        <f t="shared" si="1"/>
        <v/>
      </c>
      <c r="O49" s="39">
        <f>IF(N49="",0,N49+O48)</f>
        <v>0</v>
      </c>
    </row>
    <row r="50" spans="1:15" x14ac:dyDescent="0.25">
      <c r="A50" s="71">
        <v>13</v>
      </c>
      <c r="B50" s="67"/>
      <c r="C50" s="6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x14ac:dyDescent="0.25">
      <c r="A51" s="71"/>
      <c r="B51" s="67"/>
      <c r="C51" s="6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71"/>
      <c r="B52" s="67"/>
      <c r="C52" s="6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5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71"/>
      <c r="B53" s="67"/>
      <c r="C53" s="68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5">
        <f>IF(N53="",0,N53+O52)</f>
        <v>0</v>
      </c>
    </row>
    <row r="54" spans="1:15" x14ac:dyDescent="0.25">
      <c r="A54" s="73">
        <v>14</v>
      </c>
      <c r="B54" s="74"/>
      <c r="C54" s="75"/>
      <c r="D54" s="35">
        <v>1</v>
      </c>
      <c r="E54" s="36"/>
      <c r="F54" s="37" t="str">
        <f>IF($E54="","",IF(ISNA(VLOOKUP($E54,DD!$A$2:$C$150,2,0)),"NO SUCH DIVE",VLOOKUP($E54,DD!$A$2:$C$150,2,0)))</f>
        <v/>
      </c>
      <c r="G54" s="35" t="str">
        <f>IF($E54="","",IF(ISNA(VLOOKUP($E54,DD!$A$2:$C$150,3,0)),"",VLOOKUP($E54,DD!$A$2:$C$150,3,0)))</f>
        <v/>
      </c>
      <c r="H54" s="38"/>
      <c r="I54" s="38"/>
      <c r="J54" s="38"/>
      <c r="K54" s="38"/>
      <c r="L54" s="38"/>
      <c r="M54" s="36"/>
      <c r="N54" s="37" t="str">
        <f t="shared" si="1"/>
        <v/>
      </c>
      <c r="O54" s="37" t="str">
        <f t="shared" ref="O54" si="26">IF(N54="","",N54)</f>
        <v/>
      </c>
    </row>
    <row r="55" spans="1:15" x14ac:dyDescent="0.25">
      <c r="A55" s="73"/>
      <c r="B55" s="74"/>
      <c r="C55" s="75"/>
      <c r="D55" s="35">
        <v>2</v>
      </c>
      <c r="E55" s="36"/>
      <c r="F55" s="37" t="str">
        <f>IF($E55="","",IF(ISNA(VLOOKUP($E55,DD!$A$2:$C$150,2,0)),"NO SUCH DIVE",VLOOKUP($E55,DD!$A$2:$C$150,2,0)))</f>
        <v/>
      </c>
      <c r="G55" s="35" t="str">
        <f>IF($E55="","",IF(ISNA(VLOOKUP($E55,DD!$A$2:$C$150,3,0)),"",VLOOKUP($E55,DD!$A$2:$C$150,3,0)))</f>
        <v/>
      </c>
      <c r="H55" s="38"/>
      <c r="I55" s="38"/>
      <c r="J55" s="38"/>
      <c r="K55" s="38"/>
      <c r="L55" s="38"/>
      <c r="M55" s="36"/>
      <c r="N55" s="37" t="str">
        <f t="shared" si="1"/>
        <v/>
      </c>
      <c r="O55" s="37" t="str">
        <f t="shared" ref="O55" si="27">IF(N55="","",N55+O54)</f>
        <v/>
      </c>
    </row>
    <row r="56" spans="1:15" ht="15.75" thickBot="1" x14ac:dyDescent="0.3">
      <c r="A56" s="73"/>
      <c r="B56" s="74"/>
      <c r="C56" s="75"/>
      <c r="D56" s="35">
        <v>3</v>
      </c>
      <c r="E56" s="36"/>
      <c r="F56" s="37" t="str">
        <f>IF($E56="","",IF(ISNA(VLOOKUP($E56,DD!$A$2:$C$150,2,0)),"NO SUCH DIVE",VLOOKUP($E56,DD!$A$2:$C$150,2,0)))</f>
        <v/>
      </c>
      <c r="G56" s="35" t="str">
        <f>IF($E56="","",IF(ISNA(VLOOKUP($E56,DD!$A$2:$C$150,3,0)),"",VLOOKUP($E56,DD!$A$2:$C$150,3,0)))</f>
        <v/>
      </c>
      <c r="H56" s="38"/>
      <c r="I56" s="38"/>
      <c r="J56" s="38"/>
      <c r="K56" s="38"/>
      <c r="L56" s="38"/>
      <c r="M56" s="36"/>
      <c r="N56" s="37" t="str">
        <f t="shared" ref="N56" si="28">IF(G56="","",IF(COUNT(H56:L56)=3,IF(M56&lt;&gt;"",(SUM(H56:J56)-6)*G56,SUM(H56:J56)*G56),IF(M56&lt;&gt;"",(SUM(H56:L56)-MAX(H56:L56)-MIN(H56:L56)-6)*G56,(SUM(H56:L56)-MAX(H56:L56)-MIN(H56:L56))*G56)))</f>
        <v/>
      </c>
      <c r="O56" s="37" t="str">
        <f>IF(N56="","",N56+O55)</f>
        <v/>
      </c>
    </row>
    <row r="57" spans="1:15" ht="15.75" thickBot="1" x14ac:dyDescent="0.3">
      <c r="A57" s="73"/>
      <c r="B57" s="74"/>
      <c r="C57" s="75"/>
      <c r="D57" s="35">
        <v>4</v>
      </c>
      <c r="E57" s="36"/>
      <c r="F57" s="37" t="str">
        <f>IF($E57="","",IF(ISNA(VLOOKUP($E57,DD!$A$2:$C$150,2,0)),"NO SUCH DIVE",VLOOKUP($E57,DD!$A$2:$C$150,2,0)))</f>
        <v/>
      </c>
      <c r="G57" s="35" t="str">
        <f>IF($E57="","",IF(ISNA(VLOOKUP($E57,DD!$A$2:$C$150,3,0)),"",VLOOKUP($E57,DD!$A$2:$C$150,3,0)))</f>
        <v/>
      </c>
      <c r="H57" s="38"/>
      <c r="I57" s="38"/>
      <c r="J57" s="38"/>
      <c r="K57" s="38"/>
      <c r="L57" s="38"/>
      <c r="M57" s="36"/>
      <c r="N57" s="37" t="str">
        <f t="shared" si="1"/>
        <v/>
      </c>
      <c r="O57" s="39">
        <f>IF(N57="",0,N57+O56)</f>
        <v>0</v>
      </c>
    </row>
    <row r="58" spans="1:15" x14ac:dyDescent="0.25">
      <c r="A58" s="71">
        <v>15</v>
      </c>
      <c r="B58" s="67"/>
      <c r="C58" s="68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2" t="str">
        <f t="shared" ref="O58" si="29">IF(N58="","",N58)</f>
        <v/>
      </c>
    </row>
    <row r="59" spans="1:15" x14ac:dyDescent="0.25">
      <c r="A59" s="71"/>
      <c r="B59" s="67"/>
      <c r="C59" s="68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1"/>
        <v/>
      </c>
      <c r="O59" s="12" t="str">
        <f t="shared" ref="O59" si="30">IF(N59="","",N59+O58)</f>
        <v/>
      </c>
    </row>
    <row r="60" spans="1:15" ht="15.75" thickBot="1" x14ac:dyDescent="0.3">
      <c r="A60" s="71"/>
      <c r="B60" s="67"/>
      <c r="C60" s="68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1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71"/>
      <c r="B61" s="67"/>
      <c r="C61" s="68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1"/>
        <v/>
      </c>
      <c r="O61" s="15">
        <f>IF(N61="",0,N61+O60)</f>
        <v>0</v>
      </c>
    </row>
    <row r="62" spans="1:15" x14ac:dyDescent="0.25">
      <c r="A62" s="73">
        <v>16</v>
      </c>
      <c r="B62" s="74"/>
      <c r="C62" s="75"/>
      <c r="D62" s="35">
        <v>1</v>
      </c>
      <c r="E62" s="36"/>
      <c r="F62" s="37" t="str">
        <f>IF($E62="","",IF(ISNA(VLOOKUP($E62,DD!$A$2:$C$150,2,0)),"NO SUCH DIVE",VLOOKUP($E62,DD!$A$2:$C$150,2,0)))</f>
        <v/>
      </c>
      <c r="G62" s="35" t="str">
        <f>IF($E62="","",IF(ISNA(VLOOKUP($E62,DD!$A$2:$C$150,3,0)),"",VLOOKUP($E62,DD!$A$2:$C$150,3,0)))</f>
        <v/>
      </c>
      <c r="H62" s="38"/>
      <c r="I62" s="38"/>
      <c r="J62" s="38"/>
      <c r="K62" s="38"/>
      <c r="L62" s="38"/>
      <c r="M62" s="36"/>
      <c r="N62" s="37" t="str">
        <f t="shared" si="1"/>
        <v/>
      </c>
      <c r="O62" s="37" t="str">
        <f t="shared" ref="O62" si="32">IF(N62="","",N62)</f>
        <v/>
      </c>
    </row>
    <row r="63" spans="1:15" x14ac:dyDescent="0.25">
      <c r="A63" s="73"/>
      <c r="B63" s="74"/>
      <c r="C63" s="75"/>
      <c r="D63" s="35">
        <v>2</v>
      </c>
      <c r="E63" s="36"/>
      <c r="F63" s="37" t="str">
        <f>IF($E63="","",IF(ISNA(VLOOKUP($E63,DD!$A$2:$C$150,2,0)),"NO SUCH DIVE",VLOOKUP($E63,DD!$A$2:$C$150,2,0)))</f>
        <v/>
      </c>
      <c r="G63" s="35" t="str">
        <f>IF($E63="","",IF(ISNA(VLOOKUP($E63,DD!$A$2:$C$150,3,0)),"",VLOOKUP($E63,DD!$A$2:$C$150,3,0)))</f>
        <v/>
      </c>
      <c r="H63" s="38"/>
      <c r="I63" s="38"/>
      <c r="J63" s="38"/>
      <c r="K63" s="38"/>
      <c r="L63" s="38"/>
      <c r="M63" s="36"/>
      <c r="N63" s="37" t="str">
        <f t="shared" si="1"/>
        <v/>
      </c>
      <c r="O63" s="37" t="str">
        <f t="shared" ref="O63" si="33">IF(N63="","",N63+O62)</f>
        <v/>
      </c>
    </row>
    <row r="64" spans="1:15" ht="15.75" thickBot="1" x14ac:dyDescent="0.3">
      <c r="A64" s="73"/>
      <c r="B64" s="74"/>
      <c r="C64" s="75"/>
      <c r="D64" s="35">
        <v>3</v>
      </c>
      <c r="E64" s="36"/>
      <c r="F64" s="37" t="str">
        <f>IF($E64="","",IF(ISNA(VLOOKUP($E64,DD!$A$2:$C$150,2,0)),"NO SUCH DIVE",VLOOKUP($E64,DD!$A$2:$C$150,2,0)))</f>
        <v/>
      </c>
      <c r="G64" s="35" t="str">
        <f>IF($E64="","",IF(ISNA(VLOOKUP($E64,DD!$A$2:$C$150,3,0)),"",VLOOKUP($E64,DD!$A$2:$C$150,3,0)))</f>
        <v/>
      </c>
      <c r="H64" s="38"/>
      <c r="I64" s="38"/>
      <c r="J64" s="38"/>
      <c r="K64" s="38"/>
      <c r="L64" s="38"/>
      <c r="M64" s="36"/>
      <c r="N64" s="37" t="str">
        <f t="shared" ref="N64" si="34">IF(G64="","",IF(COUNT(H64:L64)=3,IF(M64&lt;&gt;"",(SUM(H64:J64)-6)*G64,SUM(H64:J64)*G64),IF(M64&lt;&gt;"",(SUM(H64:L64)-MAX(H64:L64)-MIN(H64:L64)-6)*G64,(SUM(H64:L64)-MAX(H64:L64)-MIN(H64:L64))*G64)))</f>
        <v/>
      </c>
      <c r="O64" s="37" t="str">
        <f>IF(N64="","",N64+O63)</f>
        <v/>
      </c>
    </row>
    <row r="65" spans="1:15" ht="15.75" thickBot="1" x14ac:dyDescent="0.3">
      <c r="A65" s="73"/>
      <c r="B65" s="74"/>
      <c r="C65" s="75"/>
      <c r="D65" s="35">
        <v>4</v>
      </c>
      <c r="E65" s="36"/>
      <c r="F65" s="37" t="str">
        <f>IF($E65="","",IF(ISNA(VLOOKUP($E65,DD!$A$2:$C$150,2,0)),"NO SUCH DIVE",VLOOKUP($E65,DD!$A$2:$C$150,2,0)))</f>
        <v/>
      </c>
      <c r="G65" s="35" t="str">
        <f>IF($E65="","",IF(ISNA(VLOOKUP($E65,DD!$A$2:$C$150,3,0)),"",VLOOKUP($E65,DD!$A$2:$C$150,3,0)))</f>
        <v/>
      </c>
      <c r="H65" s="38"/>
      <c r="I65" s="38"/>
      <c r="J65" s="38"/>
      <c r="K65" s="38"/>
      <c r="L65" s="38"/>
      <c r="M65" s="36"/>
      <c r="N65" s="37" t="str">
        <f t="shared" si="1"/>
        <v/>
      </c>
      <c r="O65" s="39">
        <f>IF(N65="",0,N65+O64)</f>
        <v>0</v>
      </c>
    </row>
    <row r="66" spans="1:15" x14ac:dyDescent="0.25">
      <c r="A66" s="71">
        <v>17</v>
      </c>
      <c r="B66" s="67"/>
      <c r="C66" s="68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2" t="str">
        <f t="shared" ref="O66" si="35">IF(N66="","",N66)</f>
        <v/>
      </c>
    </row>
    <row r="67" spans="1:15" x14ac:dyDescent="0.25">
      <c r="A67" s="71"/>
      <c r="B67" s="67"/>
      <c r="C67" s="68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1"/>
        <v/>
      </c>
      <c r="O67" s="12" t="str">
        <f t="shared" ref="O67" si="36">IF(N67="","",N67+O66)</f>
        <v/>
      </c>
    </row>
    <row r="68" spans="1:15" ht="15.75" thickBot="1" x14ac:dyDescent="0.3">
      <c r="A68" s="71"/>
      <c r="B68" s="67"/>
      <c r="C68" s="68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37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71"/>
      <c r="B69" s="67"/>
      <c r="C69" s="68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5">
        <f>IF(N69="",0,N69+O68)</f>
        <v>0</v>
      </c>
    </row>
    <row r="70" spans="1:15" x14ac:dyDescent="0.25">
      <c r="A70" s="73">
        <v>18</v>
      </c>
      <c r="B70" s="74"/>
      <c r="C70" s="75"/>
      <c r="D70" s="35">
        <v>1</v>
      </c>
      <c r="E70" s="36"/>
      <c r="F70" s="37" t="str">
        <f>IF($E70="","",IF(ISNA(VLOOKUP($E70,DD!$A$2:$C$150,2,0)),"NO SUCH DIVE",VLOOKUP($E70,DD!$A$2:$C$150,2,0)))</f>
        <v/>
      </c>
      <c r="G70" s="35" t="str">
        <f>IF($E70="","",IF(ISNA(VLOOKUP($E70,DD!$A$2:$C$150,3,0)),"",VLOOKUP($E70,DD!$A$2:$C$150,3,0)))</f>
        <v/>
      </c>
      <c r="H70" s="38"/>
      <c r="I70" s="38"/>
      <c r="J70" s="38"/>
      <c r="K70" s="38"/>
      <c r="L70" s="38"/>
      <c r="M70" s="36"/>
      <c r="N70" s="37" t="str">
        <f t="shared" si="1"/>
        <v/>
      </c>
      <c r="O70" s="37" t="str">
        <f t="shared" ref="O70" si="38">IF(N70="","",N70)</f>
        <v/>
      </c>
    </row>
    <row r="71" spans="1:15" x14ac:dyDescent="0.25">
      <c r="A71" s="73"/>
      <c r="B71" s="74"/>
      <c r="C71" s="75"/>
      <c r="D71" s="35">
        <v>2</v>
      </c>
      <c r="E71" s="36"/>
      <c r="F71" s="37" t="str">
        <f>IF($E71="","",IF(ISNA(VLOOKUP($E71,DD!$A$2:$C$150,2,0)),"NO SUCH DIVE",VLOOKUP($E71,DD!$A$2:$C$150,2,0)))</f>
        <v/>
      </c>
      <c r="G71" s="35" t="str">
        <f>IF($E71="","",IF(ISNA(VLOOKUP($E71,DD!$A$2:$C$150,3,0)),"",VLOOKUP($E71,DD!$A$2:$C$150,3,0)))</f>
        <v/>
      </c>
      <c r="H71" s="38"/>
      <c r="I71" s="38"/>
      <c r="J71" s="38"/>
      <c r="K71" s="38"/>
      <c r="L71" s="38"/>
      <c r="M71" s="36"/>
      <c r="N71" s="37" t="str">
        <f t="shared" si="1"/>
        <v/>
      </c>
      <c r="O71" s="37" t="str">
        <f t="shared" ref="O71" si="39">IF(N71="","",N71+O70)</f>
        <v/>
      </c>
    </row>
    <row r="72" spans="1:15" ht="15.75" thickBot="1" x14ac:dyDescent="0.3">
      <c r="A72" s="73"/>
      <c r="B72" s="74"/>
      <c r="C72" s="75"/>
      <c r="D72" s="35">
        <v>3</v>
      </c>
      <c r="E72" s="36"/>
      <c r="F72" s="37" t="str">
        <f>IF($E72="","",IF(ISNA(VLOOKUP($E72,DD!$A$2:$C$150,2,0)),"NO SUCH DIVE",VLOOKUP($E72,DD!$A$2:$C$150,2,0)))</f>
        <v/>
      </c>
      <c r="G72" s="35" t="str">
        <f>IF($E72="","",IF(ISNA(VLOOKUP($E72,DD!$A$2:$C$150,3,0)),"",VLOOKUP($E72,DD!$A$2:$C$150,3,0)))</f>
        <v/>
      </c>
      <c r="H72" s="38"/>
      <c r="I72" s="38"/>
      <c r="J72" s="38"/>
      <c r="K72" s="38"/>
      <c r="L72" s="38"/>
      <c r="M72" s="36"/>
      <c r="N72" s="37" t="str">
        <f t="shared" ref="N72" si="40">IF(G72="","",IF(COUNT(H72:L72)=3,IF(M72&lt;&gt;"",(SUM(H72:J72)-6)*G72,SUM(H72:J72)*G72),IF(M72&lt;&gt;"",(SUM(H72:L72)-MAX(H72:L72)-MIN(H72:L72)-6)*G72,(SUM(H72:L72)-MAX(H72:L72)-MIN(H72:L72))*G72)))</f>
        <v/>
      </c>
      <c r="O72" s="37" t="str">
        <f>IF(N72="","",N72+O71)</f>
        <v/>
      </c>
    </row>
    <row r="73" spans="1:15" ht="15.75" thickBot="1" x14ac:dyDescent="0.3">
      <c r="A73" s="73"/>
      <c r="B73" s="74"/>
      <c r="C73" s="75"/>
      <c r="D73" s="35">
        <v>4</v>
      </c>
      <c r="E73" s="36"/>
      <c r="F73" s="37" t="str">
        <f>IF($E73="","",IF(ISNA(VLOOKUP($E73,DD!$A$2:$C$150,2,0)),"NO SUCH DIVE",VLOOKUP($E73,DD!$A$2:$C$150,2,0)))</f>
        <v/>
      </c>
      <c r="G73" s="35" t="str">
        <f>IF($E73="","",IF(ISNA(VLOOKUP($E73,DD!$A$2:$C$150,3,0)),"",VLOOKUP($E73,DD!$A$2:$C$150,3,0)))</f>
        <v/>
      </c>
      <c r="H73" s="38"/>
      <c r="I73" s="38"/>
      <c r="J73" s="38"/>
      <c r="K73" s="38"/>
      <c r="L73" s="38"/>
      <c r="M73" s="36"/>
      <c r="N73" s="37" t="str">
        <f t="shared" si="1"/>
        <v/>
      </c>
      <c r="O73" s="39">
        <f>IF(N73="",0,N73+O72)</f>
        <v>0</v>
      </c>
    </row>
    <row r="74" spans="1:15" x14ac:dyDescent="0.25">
      <c r="A74" s="71">
        <v>19</v>
      </c>
      <c r="B74" s="67"/>
      <c r="C74" s="68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1"/>
        <v/>
      </c>
      <c r="O74" s="12" t="str">
        <f t="shared" ref="O74" si="41">IF(N74="","",N74)</f>
        <v/>
      </c>
    </row>
    <row r="75" spans="1:15" ht="15" customHeight="1" x14ac:dyDescent="0.25">
      <c r="A75" s="71"/>
      <c r="B75" s="67"/>
      <c r="C75" s="68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2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3">IF(N75="","",N75+O74)</f>
        <v/>
      </c>
    </row>
    <row r="76" spans="1:15" ht="15.75" thickBot="1" x14ac:dyDescent="0.3">
      <c r="A76" s="71"/>
      <c r="B76" s="67"/>
      <c r="C76" s="68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2"/>
        <v/>
      </c>
      <c r="O76" s="12" t="str">
        <f>IF(N76="","",N76+O75)</f>
        <v/>
      </c>
    </row>
    <row r="77" spans="1:15" ht="15.75" thickBot="1" x14ac:dyDescent="0.3">
      <c r="A77" s="71"/>
      <c r="B77" s="67"/>
      <c r="C77" s="68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2"/>
        <v/>
      </c>
      <c r="O77" s="15">
        <f>IF(N77="",0,N77+O76)</f>
        <v>0</v>
      </c>
    </row>
    <row r="78" spans="1:15" x14ac:dyDescent="0.25">
      <c r="A78" s="73">
        <v>20</v>
      </c>
      <c r="B78" s="74"/>
      <c r="C78" s="75"/>
      <c r="D78" s="35">
        <v>1</v>
      </c>
      <c r="E78" s="36"/>
      <c r="F78" s="37" t="str">
        <f>IF($E78="","",IF(ISNA(VLOOKUP($E78,DD!$A$2:$C$150,2,0)),"NO SUCH DIVE",VLOOKUP($E78,DD!$A$2:$C$150,2,0)))</f>
        <v/>
      </c>
      <c r="G78" s="35" t="str">
        <f>IF($E78="","",IF(ISNA(VLOOKUP($E78,DD!$A$2:$C$150,3,0)),"",VLOOKUP($E78,DD!$A$2:$C$150,3,0)))</f>
        <v/>
      </c>
      <c r="H78" s="38"/>
      <c r="I78" s="38"/>
      <c r="J78" s="38"/>
      <c r="K78" s="38"/>
      <c r="L78" s="38"/>
      <c r="M78" s="36"/>
      <c r="N78" s="37" t="str">
        <f t="shared" si="42"/>
        <v/>
      </c>
      <c r="O78" s="37" t="str">
        <f t="shared" ref="O78" si="44">IF(N78="","",N78)</f>
        <v/>
      </c>
    </row>
    <row r="79" spans="1:15" x14ac:dyDescent="0.25">
      <c r="A79" s="73"/>
      <c r="B79" s="74"/>
      <c r="C79" s="75"/>
      <c r="D79" s="35">
        <v>2</v>
      </c>
      <c r="E79" s="36"/>
      <c r="F79" s="37" t="str">
        <f>IF($E79="","",IF(ISNA(VLOOKUP($E79,DD!$A$2:$C$150,2,0)),"NO SUCH DIVE",VLOOKUP($E79,DD!$A$2:$C$150,2,0)))</f>
        <v/>
      </c>
      <c r="G79" s="35" t="str">
        <f>IF($E79="","",IF(ISNA(VLOOKUP($E79,DD!$A$2:$C$150,3,0)),"",VLOOKUP($E79,DD!$A$2:$C$150,3,0)))</f>
        <v/>
      </c>
      <c r="H79" s="38"/>
      <c r="I79" s="38"/>
      <c r="J79" s="38"/>
      <c r="K79" s="38"/>
      <c r="L79" s="38"/>
      <c r="M79" s="36"/>
      <c r="N79" s="37" t="str">
        <f t="shared" si="42"/>
        <v/>
      </c>
      <c r="O79" s="37" t="str">
        <f t="shared" ref="O79" si="45">IF(N79="","",N79+O78)</f>
        <v/>
      </c>
    </row>
    <row r="80" spans="1:15" ht="15.75" thickBot="1" x14ac:dyDescent="0.3">
      <c r="A80" s="73"/>
      <c r="B80" s="74"/>
      <c r="C80" s="75"/>
      <c r="D80" s="35">
        <v>3</v>
      </c>
      <c r="E80" s="36"/>
      <c r="F80" s="37" t="str">
        <f>IF($E80="","",IF(ISNA(VLOOKUP($E80,DD!$A$2:$C$150,2,0)),"NO SUCH DIVE",VLOOKUP($E80,DD!$A$2:$C$150,2,0)))</f>
        <v/>
      </c>
      <c r="G80" s="35" t="str">
        <f>IF($E80="","",IF(ISNA(VLOOKUP($E80,DD!$A$2:$C$150,3,0)),"",VLOOKUP($E80,DD!$A$2:$C$150,3,0)))</f>
        <v/>
      </c>
      <c r="H80" s="38"/>
      <c r="I80" s="38"/>
      <c r="J80" s="38"/>
      <c r="K80" s="38"/>
      <c r="L80" s="38"/>
      <c r="M80" s="36"/>
      <c r="N80" s="37" t="str">
        <f t="shared" si="42"/>
        <v/>
      </c>
      <c r="O80" s="37" t="str">
        <f>IF(N80="","",N80+O79)</f>
        <v/>
      </c>
    </row>
    <row r="81" spans="1:15" ht="15.75" thickBot="1" x14ac:dyDescent="0.3">
      <c r="A81" s="73"/>
      <c r="B81" s="74"/>
      <c r="C81" s="75"/>
      <c r="D81" s="35">
        <v>4</v>
      </c>
      <c r="E81" s="36"/>
      <c r="F81" s="37" t="str">
        <f>IF($E81="","",IF(ISNA(VLOOKUP($E81,DD!$A$2:$C$150,2,0)),"NO SUCH DIVE",VLOOKUP($E81,DD!$A$2:$C$150,2,0)))</f>
        <v/>
      </c>
      <c r="G81" s="35" t="str">
        <f>IF($E81="","",IF(ISNA(VLOOKUP($E81,DD!$A$2:$C$150,3,0)),"",VLOOKUP($E81,DD!$A$2:$C$150,3,0)))</f>
        <v/>
      </c>
      <c r="H81" s="38"/>
      <c r="I81" s="38"/>
      <c r="J81" s="38"/>
      <c r="K81" s="38"/>
      <c r="L81" s="38"/>
      <c r="M81" s="36"/>
      <c r="N81" s="37" t="str">
        <f t="shared" si="42"/>
        <v/>
      </c>
      <c r="O81" s="39">
        <f>IF(N81="",0,N81+O80)</f>
        <v>0</v>
      </c>
    </row>
    <row r="82" spans="1:15" x14ac:dyDescent="0.25">
      <c r="A82" s="71">
        <v>21</v>
      </c>
      <c r="B82" s="67"/>
      <c r="C82" s="6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71"/>
      <c r="B83" s="67"/>
      <c r="C83" s="6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71"/>
      <c r="B84" s="67"/>
      <c r="C84" s="6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71"/>
      <c r="B85" s="67"/>
      <c r="C85" s="6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73">
        <v>22</v>
      </c>
      <c r="B86" s="74"/>
      <c r="C86" s="75"/>
      <c r="D86" s="35">
        <v>1</v>
      </c>
      <c r="E86" s="36"/>
      <c r="F86" s="37" t="str">
        <f>IF($E86="","",IF(ISNA(VLOOKUP($E86,DD!$A$2:$C$150,2,0)),"NO SUCH DIVE",VLOOKUP($E86,DD!$A$2:$C$150,2,0)))</f>
        <v/>
      </c>
      <c r="G86" s="35" t="str">
        <f>IF($E86="","",IF(ISNA(VLOOKUP($E86,DD!$A$2:$C$150,3,0)),"",VLOOKUP($E86,DD!$A$2:$C$150,3,0)))</f>
        <v/>
      </c>
      <c r="H86" s="38"/>
      <c r="I86" s="38"/>
      <c r="J86" s="38"/>
      <c r="K86" s="38"/>
      <c r="L86" s="38"/>
      <c r="M86" s="36"/>
      <c r="N86" s="37" t="str">
        <f t="shared" si="42"/>
        <v/>
      </c>
      <c r="O86" s="37" t="str">
        <f t="shared" ref="O86" si="48">IF(N86="","",N86)</f>
        <v/>
      </c>
    </row>
    <row r="87" spans="1:15" x14ac:dyDescent="0.25">
      <c r="A87" s="73"/>
      <c r="B87" s="74"/>
      <c r="C87" s="75"/>
      <c r="D87" s="35">
        <v>2</v>
      </c>
      <c r="E87" s="36"/>
      <c r="F87" s="37" t="str">
        <f>IF($E87="","",IF(ISNA(VLOOKUP($E87,DD!$A$2:$C$150,2,0)),"NO SUCH DIVE",VLOOKUP($E87,DD!$A$2:$C$150,2,0)))</f>
        <v/>
      </c>
      <c r="G87" s="35" t="str">
        <f>IF($E87="","",IF(ISNA(VLOOKUP($E87,DD!$A$2:$C$150,3,0)),"",VLOOKUP($E87,DD!$A$2:$C$150,3,0)))</f>
        <v/>
      </c>
      <c r="H87" s="38"/>
      <c r="I87" s="38"/>
      <c r="J87" s="38"/>
      <c r="K87" s="38"/>
      <c r="L87" s="38"/>
      <c r="M87" s="36"/>
      <c r="N87" s="37" t="str">
        <f t="shared" si="42"/>
        <v/>
      </c>
      <c r="O87" s="37" t="str">
        <f t="shared" ref="O87" si="49">IF(N87="","",N87+O86)</f>
        <v/>
      </c>
    </row>
    <row r="88" spans="1:15" ht="15.75" thickBot="1" x14ac:dyDescent="0.3">
      <c r="A88" s="73"/>
      <c r="B88" s="74"/>
      <c r="C88" s="75"/>
      <c r="D88" s="35">
        <v>3</v>
      </c>
      <c r="E88" s="36"/>
      <c r="F88" s="37" t="str">
        <f>IF($E88="","",IF(ISNA(VLOOKUP($E88,DD!$A$2:$C$150,2,0)),"NO SUCH DIVE",VLOOKUP($E88,DD!$A$2:$C$150,2,0)))</f>
        <v/>
      </c>
      <c r="G88" s="35" t="str">
        <f>IF($E88="","",IF(ISNA(VLOOKUP($E88,DD!$A$2:$C$150,3,0)),"",VLOOKUP($E88,DD!$A$2:$C$150,3,0)))</f>
        <v/>
      </c>
      <c r="H88" s="38"/>
      <c r="I88" s="38"/>
      <c r="J88" s="38"/>
      <c r="K88" s="38"/>
      <c r="L88" s="38"/>
      <c r="M88" s="36"/>
      <c r="N88" s="37" t="str">
        <f t="shared" si="42"/>
        <v/>
      </c>
      <c r="O88" s="37" t="str">
        <f>IF(N88="","",N88+O87)</f>
        <v/>
      </c>
    </row>
    <row r="89" spans="1:15" ht="15.75" thickBot="1" x14ac:dyDescent="0.3">
      <c r="A89" s="73"/>
      <c r="B89" s="74"/>
      <c r="C89" s="75"/>
      <c r="D89" s="35">
        <v>4</v>
      </c>
      <c r="E89" s="36"/>
      <c r="F89" s="37" t="str">
        <f>IF($E89="","",IF(ISNA(VLOOKUP($E89,DD!$A$2:$C$150,2,0)),"NO SUCH DIVE",VLOOKUP($E89,DD!$A$2:$C$150,2,0)))</f>
        <v/>
      </c>
      <c r="G89" s="35" t="str">
        <f>IF($E89="","",IF(ISNA(VLOOKUP($E89,DD!$A$2:$C$150,3,0)),"",VLOOKUP($E89,DD!$A$2:$C$150,3,0)))</f>
        <v/>
      </c>
      <c r="H89" s="38"/>
      <c r="I89" s="38"/>
      <c r="J89" s="38"/>
      <c r="K89" s="38"/>
      <c r="L89" s="38"/>
      <c r="M89" s="36"/>
      <c r="N89" s="37" t="str">
        <f t="shared" si="42"/>
        <v/>
      </c>
      <c r="O89" s="39">
        <f>IF(N89="",0,N89+O88)</f>
        <v>0</v>
      </c>
    </row>
    <row r="90" spans="1:15" x14ac:dyDescent="0.25">
      <c r="A90" s="71">
        <v>23</v>
      </c>
      <c r="B90" s="67"/>
      <c r="C90" s="6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71"/>
      <c r="B91" s="67"/>
      <c r="C91" s="6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71"/>
      <c r="B92" s="67"/>
      <c r="C92" s="6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71"/>
      <c r="B93" s="67"/>
      <c r="C93" s="6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73">
        <v>24</v>
      </c>
      <c r="B94" s="74"/>
      <c r="C94" s="75"/>
      <c r="D94" s="35">
        <v>1</v>
      </c>
      <c r="E94" s="36"/>
      <c r="F94" s="37" t="str">
        <f>IF($E94="","",IF(ISNA(VLOOKUP($E94,DD!$A$2:$C$150,2,0)),"NO SUCH DIVE",VLOOKUP($E94,DD!$A$2:$C$150,2,0)))</f>
        <v/>
      </c>
      <c r="G94" s="35" t="str">
        <f>IF($E94="","",IF(ISNA(VLOOKUP($E94,DD!$A$2:$C$150,3,0)),"",VLOOKUP($E94,DD!$A$2:$C$150,3,0)))</f>
        <v/>
      </c>
      <c r="H94" s="38"/>
      <c r="I94" s="38"/>
      <c r="J94" s="38"/>
      <c r="K94" s="38"/>
      <c r="L94" s="38"/>
      <c r="M94" s="36"/>
      <c r="N94" s="37" t="str">
        <f t="shared" si="42"/>
        <v/>
      </c>
      <c r="O94" s="37" t="str">
        <f t="shared" ref="O94" si="52">IF(N94="","",N94)</f>
        <v/>
      </c>
    </row>
    <row r="95" spans="1:15" x14ac:dyDescent="0.25">
      <c r="A95" s="73"/>
      <c r="B95" s="74"/>
      <c r="C95" s="75"/>
      <c r="D95" s="35">
        <v>2</v>
      </c>
      <c r="E95" s="36"/>
      <c r="F95" s="37" t="str">
        <f>IF($E95="","",IF(ISNA(VLOOKUP($E95,DD!$A$2:$C$150,2,0)),"NO SUCH DIVE",VLOOKUP($E95,DD!$A$2:$C$150,2,0)))</f>
        <v/>
      </c>
      <c r="G95" s="35" t="str">
        <f>IF($E95="","",IF(ISNA(VLOOKUP($E95,DD!$A$2:$C$150,3,0)),"",VLOOKUP($E95,DD!$A$2:$C$150,3,0)))</f>
        <v/>
      </c>
      <c r="H95" s="38"/>
      <c r="I95" s="38"/>
      <c r="J95" s="38"/>
      <c r="K95" s="38"/>
      <c r="L95" s="38"/>
      <c r="M95" s="36"/>
      <c r="N95" s="37" t="str">
        <f t="shared" si="42"/>
        <v/>
      </c>
      <c r="O95" s="37" t="str">
        <f t="shared" ref="O95" si="53">IF(N95="","",N95+O94)</f>
        <v/>
      </c>
    </row>
    <row r="96" spans="1:15" ht="15.75" thickBot="1" x14ac:dyDescent="0.3">
      <c r="A96" s="73"/>
      <c r="B96" s="74"/>
      <c r="C96" s="75"/>
      <c r="D96" s="35">
        <v>3</v>
      </c>
      <c r="E96" s="36"/>
      <c r="F96" s="37" t="str">
        <f>IF($E96="","",IF(ISNA(VLOOKUP($E96,DD!$A$2:$C$150,2,0)),"NO SUCH DIVE",VLOOKUP($E96,DD!$A$2:$C$150,2,0)))</f>
        <v/>
      </c>
      <c r="G96" s="35" t="str">
        <f>IF($E96="","",IF(ISNA(VLOOKUP($E96,DD!$A$2:$C$150,3,0)),"",VLOOKUP($E96,DD!$A$2:$C$150,3,0)))</f>
        <v/>
      </c>
      <c r="H96" s="38"/>
      <c r="I96" s="38"/>
      <c r="J96" s="38"/>
      <c r="K96" s="38"/>
      <c r="L96" s="38"/>
      <c r="M96" s="36"/>
      <c r="N96" s="37" t="str">
        <f t="shared" si="42"/>
        <v/>
      </c>
      <c r="O96" s="37" t="str">
        <f>IF(N96="","",N96+O95)</f>
        <v/>
      </c>
    </row>
    <row r="97" spans="1:19" ht="15.75" thickBot="1" x14ac:dyDescent="0.3">
      <c r="A97" s="73"/>
      <c r="B97" s="74"/>
      <c r="C97" s="75"/>
      <c r="D97" s="35">
        <v>4</v>
      </c>
      <c r="E97" s="36"/>
      <c r="F97" s="37" t="str">
        <f>IF($E97="","",IF(ISNA(VLOOKUP($E97,DD!$A$2:$C$150,2,0)),"NO SUCH DIVE",VLOOKUP($E97,DD!$A$2:$C$150,2,0)))</f>
        <v/>
      </c>
      <c r="G97" s="35" t="str">
        <f>IF($E97="","",IF(ISNA(VLOOKUP($E97,DD!$A$2:$C$150,3,0)),"",VLOOKUP($E97,DD!$A$2:$C$150,3,0)))</f>
        <v/>
      </c>
      <c r="H97" s="38"/>
      <c r="I97" s="38"/>
      <c r="J97" s="38"/>
      <c r="K97" s="38"/>
      <c r="L97" s="38"/>
      <c r="M97" s="36"/>
      <c r="N97" s="37" t="str">
        <f t="shared" si="42"/>
        <v/>
      </c>
      <c r="O97" s="39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>
        <f>INFO!$B$4</f>
        <v>0</v>
      </c>
      <c r="S99" s="12">
        <f>INFO!$F$4</f>
        <v>0</v>
      </c>
    </row>
    <row r="100" spans="1:19" x14ac:dyDescent="0.25">
      <c r="C100" s="20">
        <f>IF(E100&lt;1,0,1)</f>
        <v>0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0</v>
      </c>
      <c r="F100" s="22">
        <f t="shared" ref="F100:F123" si="55">VLOOKUP(E100,$R$2:$T$26,2,FALSE)</f>
        <v>0</v>
      </c>
      <c r="G100" s="22">
        <f t="shared" ref="G100:G123" si="56">VLOOKUP(E100,$R$2:$T$26,3,FALSE)</f>
        <v>0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0</v>
      </c>
      <c r="R100" s="12">
        <f>IF(G100=$R$99,H100,0)</f>
        <v>0</v>
      </c>
      <c r="S100" s="12">
        <f>IF(G100=$S$99,H100,0)</f>
        <v>0</v>
      </c>
    </row>
    <row r="101" spans="1:19" x14ac:dyDescent="0.25">
      <c r="C101" s="20">
        <f>IF(E101&lt;1,0,IF(INT(E101*100)=INT(E100*100),C100,2))</f>
        <v>0</v>
      </c>
      <c r="D101" s="21" t="str">
        <f t="shared" si="54"/>
        <v/>
      </c>
      <c r="E101" s="28">
        <f>IF(LARGE($R$2:$R$25,2)&lt;1,0,LARGE($R$2:$R$25,2))</f>
        <v>0</v>
      </c>
      <c r="F101" s="22">
        <f t="shared" si="55"/>
        <v>0</v>
      </c>
      <c r="G101" s="22">
        <f t="shared" si="56"/>
        <v>0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0</v>
      </c>
      <c r="R101" s="12">
        <f t="shared" ref="R101:R123" si="57">IF(G101=$R$99,H101,0)</f>
        <v>0</v>
      </c>
      <c r="S101" s="12">
        <f t="shared" ref="S101:S123" si="58">IF(G101=$S$99,H101,0)</f>
        <v>0</v>
      </c>
    </row>
    <row r="102" spans="1:19" x14ac:dyDescent="0.25">
      <c r="C102" s="20">
        <f>IF(E102&lt;1,0,IF(INT(E102*100)=INT(E101*100),C101,3))</f>
        <v>0</v>
      </c>
      <c r="D102" s="21" t="str">
        <f t="shared" si="54"/>
        <v/>
      </c>
      <c r="E102" s="28">
        <f>IF(LARGE($R$2:$R$25,3)&lt;1,0,LARGE($R$2:$R$25,3))</f>
        <v>0</v>
      </c>
      <c r="F102" s="22">
        <f t="shared" si="55"/>
        <v>0</v>
      </c>
      <c r="G102" s="22">
        <f t="shared" si="56"/>
        <v>0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0</v>
      </c>
      <c r="R102" s="12">
        <f t="shared" si="57"/>
        <v>0</v>
      </c>
      <c r="S102" s="12">
        <f t="shared" si="58"/>
        <v>0</v>
      </c>
    </row>
    <row r="103" spans="1:19" x14ac:dyDescent="0.25">
      <c r="C103" s="20">
        <f>IF(E103&lt;1,0,IF(INT(E103*100)=INT(E102*100),C102,4))</f>
        <v>0</v>
      </c>
      <c r="D103" s="21" t="str">
        <f t="shared" si="54"/>
        <v/>
      </c>
      <c r="E103" s="28">
        <f>IF(LARGE($R$2:$R$25,4)&lt;1,0,LARGE($R$2:$R$25,4))</f>
        <v>0</v>
      </c>
      <c r="F103" s="22">
        <f t="shared" si="55"/>
        <v>0</v>
      </c>
      <c r="G103" s="22">
        <f t="shared" si="56"/>
        <v>0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0</v>
      </c>
      <c r="R103" s="12">
        <f t="shared" si="57"/>
        <v>0</v>
      </c>
      <c r="S103" s="12">
        <f t="shared" si="58"/>
        <v>0</v>
      </c>
    </row>
    <row r="104" spans="1:19" x14ac:dyDescent="0.25">
      <c r="C104" s="20">
        <f>IF(E104&lt;1,0,IF(INT(E104*100)=INT(E103*100),C103,5))</f>
        <v>0</v>
      </c>
      <c r="D104" s="21" t="str">
        <f t="shared" si="54"/>
        <v/>
      </c>
      <c r="E104" s="28">
        <f>IF(LARGE($R$2:$R$25,5)&lt;1,0,LARGE($R$2:$R$25,5))</f>
        <v>0</v>
      </c>
      <c r="F104" s="22">
        <f t="shared" si="55"/>
        <v>0</v>
      </c>
      <c r="G104" s="22">
        <f t="shared" si="56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>
        <f t="shared" si="57"/>
        <v>0</v>
      </c>
      <c r="S104" s="12">
        <f t="shared" si="58"/>
        <v>0</v>
      </c>
    </row>
    <row r="105" spans="1:19" x14ac:dyDescent="0.25">
      <c r="C105" s="20">
        <f>IF(E105&lt;1,0,IF(INT(E105*100)=INT(E104*100),C104,6))</f>
        <v>0</v>
      </c>
      <c r="D105" s="21" t="str">
        <f t="shared" si="54"/>
        <v/>
      </c>
      <c r="E105" s="28">
        <f>IF(LARGE($R$2:$R$25,6)&lt;1,0,LARGE($R$2:$R$25,6))</f>
        <v>0</v>
      </c>
      <c r="F105" s="22">
        <f t="shared" si="55"/>
        <v>0</v>
      </c>
      <c r="G105" s="22">
        <f t="shared" si="56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>
        <f t="shared" si="57"/>
        <v>0</v>
      </c>
      <c r="S105" s="12">
        <f t="shared" si="58"/>
        <v>0</v>
      </c>
    </row>
    <row r="106" spans="1:19" x14ac:dyDescent="0.25">
      <c r="C106" s="20">
        <f>IF(E106&lt;1,0,IF(INT(E106*100)=INT(E105*100),C105,7))</f>
        <v>0</v>
      </c>
      <c r="D106" s="21" t="str">
        <f t="shared" si="54"/>
        <v/>
      </c>
      <c r="E106" s="28">
        <f>IF(LARGE($R$2:$R$25,7)&lt;1,0,LARGE($R$2:$R$25,7))</f>
        <v>0</v>
      </c>
      <c r="F106" s="22">
        <f t="shared" si="55"/>
        <v>0</v>
      </c>
      <c r="G106" s="22">
        <f t="shared" si="56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>
        <f t="shared" si="57"/>
        <v>0</v>
      </c>
      <c r="S106" s="12">
        <f t="shared" si="58"/>
        <v>0</v>
      </c>
    </row>
    <row r="107" spans="1:19" x14ac:dyDescent="0.25">
      <c r="C107" s="20">
        <f>IF(E107&lt;1,0,IF(INT(E107*100)=INT(E106*100),C106,8))</f>
        <v>0</v>
      </c>
      <c r="D107" s="21" t="str">
        <f t="shared" si="54"/>
        <v/>
      </c>
      <c r="E107" s="28">
        <f>IF(LARGE($R$2:$R$25,8)&lt;1,0,LARGE($R$2:$R$25,8))</f>
        <v>0</v>
      </c>
      <c r="F107" s="22">
        <f t="shared" si="55"/>
        <v>0</v>
      </c>
      <c r="G107" s="22">
        <f t="shared" si="56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>
        <f t="shared" si="57"/>
        <v>0</v>
      </c>
      <c r="S107" s="12">
        <f t="shared" si="58"/>
        <v>0</v>
      </c>
    </row>
    <row r="108" spans="1:19" x14ac:dyDescent="0.25">
      <c r="C108" s="20">
        <f>IF(E108&lt;1,0,IF(INT(E108*100)=INT(E107*100),C107,9))</f>
        <v>0</v>
      </c>
      <c r="D108" s="21" t="str">
        <f t="shared" si="54"/>
        <v/>
      </c>
      <c r="E108" s="28">
        <f>IF(LARGE($R$2:$R$25,9)&lt;1,0,LARGE($R$2:$R$25,9))</f>
        <v>0</v>
      </c>
      <c r="F108" s="22">
        <f t="shared" si="55"/>
        <v>0</v>
      </c>
      <c r="G108" s="22">
        <f t="shared" si="56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>
        <f t="shared" si="57"/>
        <v>0</v>
      </c>
      <c r="S108" s="12">
        <f t="shared" si="58"/>
        <v>0</v>
      </c>
    </row>
    <row r="109" spans="1:19" x14ac:dyDescent="0.25">
      <c r="C109" s="20">
        <f>IF(E109&lt;1,0,IF(INT(E109*100)=INT(E108*100),C108,10))</f>
        <v>0</v>
      </c>
      <c r="D109" s="21" t="str">
        <f t="shared" si="54"/>
        <v/>
      </c>
      <c r="E109" s="28">
        <f>IF(LARGE($R$2:$R$25,10)&lt;1,0,LARGE($R$2:$R$25,10))</f>
        <v>0</v>
      </c>
      <c r="F109" s="22">
        <f t="shared" si="55"/>
        <v>0</v>
      </c>
      <c r="G109" s="22">
        <f t="shared" si="56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>
        <f t="shared" si="57"/>
        <v>0</v>
      </c>
      <c r="S109" s="12">
        <f t="shared" si="58"/>
        <v>0</v>
      </c>
    </row>
    <row r="110" spans="1:19" x14ac:dyDescent="0.25">
      <c r="C110" s="20">
        <f>IF(E110&lt;1,0,IF(INT(E110*100)=INT(E109*100),C109,11))</f>
        <v>0</v>
      </c>
      <c r="D110" s="21" t="str">
        <f t="shared" si="54"/>
        <v/>
      </c>
      <c r="E110" s="28">
        <f>IF(LARGE($R$2:$R$25,11)&lt;1,0,LARGE($R$2:$R$25,11))</f>
        <v>0</v>
      </c>
      <c r="F110" s="22">
        <f t="shared" si="55"/>
        <v>0</v>
      </c>
      <c r="G110" s="22">
        <f t="shared" si="56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>
        <f t="shared" si="57"/>
        <v>0</v>
      </c>
      <c r="S110" s="12">
        <f t="shared" si="58"/>
        <v>0</v>
      </c>
    </row>
    <row r="111" spans="1:19" x14ac:dyDescent="0.25">
      <c r="C111" s="20">
        <f>IF(E111&lt;1,0,IF(INT(E111*100)=INT(E110*100),C110,12))</f>
        <v>0</v>
      </c>
      <c r="D111" s="21" t="str">
        <f t="shared" si="54"/>
        <v/>
      </c>
      <c r="E111" s="28">
        <f>IF(LARGE($R$2:$R$25,12)&lt;1,0,LARGE($R$2:$R$25,12))</f>
        <v>0</v>
      </c>
      <c r="F111" s="22">
        <f t="shared" si="55"/>
        <v>0</v>
      </c>
      <c r="G111" s="22">
        <f t="shared" si="56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>
        <f t="shared" si="57"/>
        <v>0</v>
      </c>
      <c r="S111" s="12">
        <f t="shared" si="58"/>
        <v>0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>
        <f t="shared" si="57"/>
        <v>0</v>
      </c>
      <c r="S112" s="12">
        <f t="shared" si="58"/>
        <v>0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>
        <f t="shared" si="57"/>
        <v>0</v>
      </c>
      <c r="S113" s="12">
        <f t="shared" si="58"/>
        <v>0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>
        <f t="shared" si="57"/>
        <v>0</v>
      </c>
      <c r="S114" s="12">
        <f t="shared" si="58"/>
        <v>0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>
        <f t="shared" si="57"/>
        <v>0</v>
      </c>
      <c r="S115" s="12">
        <f t="shared" si="58"/>
        <v>0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>
        <f t="shared" si="57"/>
        <v>0</v>
      </c>
      <c r="S116" s="12">
        <f t="shared" si="58"/>
        <v>0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>
        <f t="shared" si="57"/>
        <v>0</v>
      </c>
      <c r="S117" s="12">
        <f t="shared" si="58"/>
        <v>0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>
        <f t="shared" si="57"/>
        <v>0</v>
      </c>
      <c r="S118" s="12">
        <f t="shared" si="58"/>
        <v>0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>
        <f t="shared" si="57"/>
        <v>0</v>
      </c>
      <c r="S119" s="12">
        <f t="shared" si="58"/>
        <v>0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>
        <f t="shared" si="57"/>
        <v>0</v>
      </c>
      <c r="S120" s="12">
        <f t="shared" si="58"/>
        <v>0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>
        <f t="shared" si="57"/>
        <v>0</v>
      </c>
      <c r="S121" s="12">
        <f t="shared" si="58"/>
        <v>0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>
        <f t="shared" si="57"/>
        <v>0</v>
      </c>
      <c r="S122" s="12">
        <f t="shared" si="58"/>
        <v>0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>
        <f t="shared" si="57"/>
        <v>0</v>
      </c>
      <c r="S123" s="12">
        <f t="shared" si="58"/>
        <v>0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455" priority="240">
      <formula>IF(SUM(G2:G3)&gt;3.7,TRUE,FALSE)</formula>
    </cfRule>
  </conditionalFormatting>
  <conditionalFormatting sqref="G2">
    <cfRule type="expression" dxfId="454" priority="238">
      <formula>IF(SUM(G2:G3)&gt;3.7,TRUE,FALSE)</formula>
    </cfRule>
  </conditionalFormatting>
  <conditionalFormatting sqref="E3">
    <cfRule type="expression" dxfId="453" priority="237">
      <formula>IF(E3="",FALSE,IF(LEFT(E3,1)=LEFT(E2,1),TRUE,FALSE))</formula>
    </cfRule>
  </conditionalFormatting>
  <conditionalFormatting sqref="E5">
    <cfRule type="expression" dxfId="452" priority="116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451" priority="117">
      <formula>IF(E4="",FALSE,IF(OR(LEFT(E4,LEN(E4)-1)=LEFT(E3,LEN(E3)-1),LEFT(E4,LEN(E4)-1)=LEFT(E2,LEN(E2)-1)),TRUE,FALSE))</formula>
    </cfRule>
  </conditionalFormatting>
  <conditionalFormatting sqref="G7">
    <cfRule type="expression" dxfId="450" priority="115">
      <formula>IF(SUM(G6:G7)&gt;3.7,TRUE,FALSE)</formula>
    </cfRule>
  </conditionalFormatting>
  <conditionalFormatting sqref="G6">
    <cfRule type="expression" dxfId="449" priority="114">
      <formula>IF(SUM(G6:G7)&gt;3.7,TRUE,FALSE)</formula>
    </cfRule>
  </conditionalFormatting>
  <conditionalFormatting sqref="E7">
    <cfRule type="expression" dxfId="448" priority="113">
      <formula>IF(E7="",FALSE,IF(LEFT(E7,1)=LEFT(E6,1),TRUE,FALSE))</formula>
    </cfRule>
  </conditionalFormatting>
  <conditionalFormatting sqref="E9">
    <cfRule type="expression" dxfId="447" priority="111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446" priority="112">
      <formula>IF(E8="",FALSE,IF(OR(LEFT(E8,LEN(E8)-1)=LEFT(E7,LEN(E7)-1),LEFT(E8,LEN(E8)-1)=LEFT(E6,LEN(E6)-1)),TRUE,FALSE))</formula>
    </cfRule>
  </conditionalFormatting>
  <conditionalFormatting sqref="G11">
    <cfRule type="expression" dxfId="445" priority="110">
      <formula>IF(SUM(G10:G11)&gt;3.7,TRUE,FALSE)</formula>
    </cfRule>
  </conditionalFormatting>
  <conditionalFormatting sqref="G10">
    <cfRule type="expression" dxfId="444" priority="109">
      <formula>IF(SUM(G10:G11)&gt;3.7,TRUE,FALSE)</formula>
    </cfRule>
  </conditionalFormatting>
  <conditionalFormatting sqref="E11">
    <cfRule type="expression" dxfId="443" priority="108">
      <formula>IF(E11="",FALSE,IF(LEFT(E11,1)=LEFT(E10,1),TRUE,FALSE))</formula>
    </cfRule>
  </conditionalFormatting>
  <conditionalFormatting sqref="E13">
    <cfRule type="expression" dxfId="442" priority="106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441" priority="107">
      <formula>IF(E12="",FALSE,IF(OR(LEFT(E12,LEN(E12)-1)=LEFT(E11,LEN(E11)-1),LEFT(E12,LEN(E12)-1)=LEFT(E10,LEN(E10)-1)),TRUE,FALSE))</formula>
    </cfRule>
  </conditionalFormatting>
  <conditionalFormatting sqref="G15">
    <cfRule type="expression" dxfId="440" priority="105">
      <formula>IF(SUM(G14:G15)&gt;3.7,TRUE,FALSE)</formula>
    </cfRule>
  </conditionalFormatting>
  <conditionalFormatting sqref="G14">
    <cfRule type="expression" dxfId="439" priority="104">
      <formula>IF(SUM(G14:G15)&gt;3.7,TRUE,FALSE)</formula>
    </cfRule>
  </conditionalFormatting>
  <conditionalFormatting sqref="E15">
    <cfRule type="expression" dxfId="438" priority="103">
      <formula>IF(E15="",FALSE,IF(LEFT(E15,1)=LEFT(E14,1),TRUE,FALSE))</formula>
    </cfRule>
  </conditionalFormatting>
  <conditionalFormatting sqref="E17">
    <cfRule type="expression" dxfId="437" priority="101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436" priority="102">
      <formula>IF(E16="",FALSE,IF(OR(LEFT(E16,LEN(E16)-1)=LEFT(E15,LEN(E15)-1),LEFT(E16,LEN(E16)-1)=LEFT(E14,LEN(E14)-1)),TRUE,FALSE))</formula>
    </cfRule>
  </conditionalFormatting>
  <conditionalFormatting sqref="G19">
    <cfRule type="expression" dxfId="435" priority="100">
      <formula>IF(SUM(G18:G19)&gt;3.7,TRUE,FALSE)</formula>
    </cfRule>
  </conditionalFormatting>
  <conditionalFormatting sqref="G18">
    <cfRule type="expression" dxfId="434" priority="99">
      <formula>IF(SUM(G18:G19)&gt;3.7,TRUE,FALSE)</formula>
    </cfRule>
  </conditionalFormatting>
  <conditionalFormatting sqref="E19">
    <cfRule type="expression" dxfId="433" priority="98">
      <formula>IF(E19="",FALSE,IF(LEFT(E19,1)=LEFT(E18,1),TRUE,FALSE))</formula>
    </cfRule>
  </conditionalFormatting>
  <conditionalFormatting sqref="E21">
    <cfRule type="expression" dxfId="432" priority="96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431" priority="97">
      <formula>IF(E20="",FALSE,IF(OR(LEFT(E20,LEN(E20)-1)=LEFT(E19,LEN(E19)-1),LEFT(E20,LEN(E20)-1)=LEFT(E18,LEN(E18)-1)),TRUE,FALSE))</formula>
    </cfRule>
  </conditionalFormatting>
  <conditionalFormatting sqref="G23">
    <cfRule type="expression" dxfId="430" priority="95">
      <formula>IF(SUM(G22:G23)&gt;3.7,TRUE,FALSE)</formula>
    </cfRule>
  </conditionalFormatting>
  <conditionalFormatting sqref="G22">
    <cfRule type="expression" dxfId="429" priority="94">
      <formula>IF(SUM(G22:G23)&gt;3.7,TRUE,FALSE)</formula>
    </cfRule>
  </conditionalFormatting>
  <conditionalFormatting sqref="E23">
    <cfRule type="expression" dxfId="428" priority="93">
      <formula>IF(E23="",FALSE,IF(LEFT(E23,1)=LEFT(E22,1),TRUE,FALSE))</formula>
    </cfRule>
  </conditionalFormatting>
  <conditionalFormatting sqref="E25">
    <cfRule type="expression" dxfId="427" priority="91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426" priority="92">
      <formula>IF(E24="",FALSE,IF(OR(LEFT(E24,LEN(E24)-1)=LEFT(E23,LEN(E23)-1),LEFT(E24,LEN(E24)-1)=LEFT(E22,LEN(E22)-1)),TRUE,FALSE))</formula>
    </cfRule>
  </conditionalFormatting>
  <conditionalFormatting sqref="G27">
    <cfRule type="expression" dxfId="425" priority="90">
      <formula>IF(SUM(G26:G27)&gt;3.7,TRUE,FALSE)</formula>
    </cfRule>
  </conditionalFormatting>
  <conditionalFormatting sqref="G26">
    <cfRule type="expression" dxfId="424" priority="89">
      <formula>IF(SUM(G26:G27)&gt;3.7,TRUE,FALSE)</formula>
    </cfRule>
  </conditionalFormatting>
  <conditionalFormatting sqref="E27">
    <cfRule type="expression" dxfId="423" priority="88">
      <formula>IF(E27="",FALSE,IF(LEFT(E27,1)=LEFT(E26,1),TRUE,FALSE))</formula>
    </cfRule>
  </conditionalFormatting>
  <conditionalFormatting sqref="E29">
    <cfRule type="expression" dxfId="422" priority="86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421" priority="87">
      <formula>IF(E28="",FALSE,IF(OR(LEFT(E28,LEN(E28)-1)=LEFT(E27,LEN(E27)-1),LEFT(E28,LEN(E28)-1)=LEFT(E26,LEN(E26)-1)),TRUE,FALSE))</formula>
    </cfRule>
  </conditionalFormatting>
  <conditionalFormatting sqref="G31">
    <cfRule type="expression" dxfId="420" priority="85">
      <formula>IF(SUM(G30:G31)&gt;3.7,TRUE,FALSE)</formula>
    </cfRule>
  </conditionalFormatting>
  <conditionalFormatting sqref="G30">
    <cfRule type="expression" dxfId="419" priority="84">
      <formula>IF(SUM(G30:G31)&gt;3.7,TRUE,FALSE)</formula>
    </cfRule>
  </conditionalFormatting>
  <conditionalFormatting sqref="E31">
    <cfRule type="expression" dxfId="418" priority="83">
      <formula>IF(E31="",FALSE,IF(LEFT(E31,1)=LEFT(E30,1),TRUE,FALSE))</formula>
    </cfRule>
  </conditionalFormatting>
  <conditionalFormatting sqref="E33">
    <cfRule type="expression" dxfId="417" priority="81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416" priority="82">
      <formula>IF(E32="",FALSE,IF(OR(LEFT(E32,LEN(E32)-1)=LEFT(E31,LEN(E31)-1),LEFT(E32,LEN(E32)-1)=LEFT(E30,LEN(E30)-1)),TRUE,FALSE))</formula>
    </cfRule>
  </conditionalFormatting>
  <conditionalFormatting sqref="G35">
    <cfRule type="expression" dxfId="415" priority="80">
      <formula>IF(SUM(G34:G35)&gt;3.7,TRUE,FALSE)</formula>
    </cfRule>
  </conditionalFormatting>
  <conditionalFormatting sqref="G34">
    <cfRule type="expression" dxfId="414" priority="79">
      <formula>IF(SUM(G34:G35)&gt;3.7,TRUE,FALSE)</formula>
    </cfRule>
  </conditionalFormatting>
  <conditionalFormatting sqref="E35">
    <cfRule type="expression" dxfId="413" priority="78">
      <formula>IF(E35="",FALSE,IF(LEFT(E35,1)=LEFT(E34,1),TRUE,FALSE))</formula>
    </cfRule>
  </conditionalFormatting>
  <conditionalFormatting sqref="E37">
    <cfRule type="expression" dxfId="412" priority="76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411" priority="77">
      <formula>IF(E36="",FALSE,IF(OR(LEFT(E36,LEN(E36)-1)=LEFT(E35,LEN(E35)-1),LEFT(E36,LEN(E36)-1)=LEFT(E34,LEN(E34)-1)),TRUE,FALSE))</formula>
    </cfRule>
  </conditionalFormatting>
  <conditionalFormatting sqref="G39">
    <cfRule type="expression" dxfId="410" priority="75">
      <formula>IF(SUM(G38:G39)&gt;3.7,TRUE,FALSE)</formula>
    </cfRule>
  </conditionalFormatting>
  <conditionalFormatting sqref="G38">
    <cfRule type="expression" dxfId="409" priority="74">
      <formula>IF(SUM(G38:G39)&gt;3.7,TRUE,FALSE)</formula>
    </cfRule>
  </conditionalFormatting>
  <conditionalFormatting sqref="E39">
    <cfRule type="expression" dxfId="408" priority="73">
      <formula>IF(E39="",FALSE,IF(LEFT(E39,1)=LEFT(E38,1),TRUE,FALSE))</formula>
    </cfRule>
  </conditionalFormatting>
  <conditionalFormatting sqref="E41">
    <cfRule type="expression" dxfId="407" priority="71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406" priority="72">
      <formula>IF(E40="",FALSE,IF(OR(LEFT(E40,LEN(E40)-1)=LEFT(E39,LEN(E39)-1),LEFT(E40,LEN(E40)-1)=LEFT(E38,LEN(E38)-1)),TRUE,FALSE))</formula>
    </cfRule>
  </conditionalFormatting>
  <conditionalFormatting sqref="G43">
    <cfRule type="expression" dxfId="405" priority="70">
      <formula>IF(SUM(G42:G43)&gt;3.7,TRUE,FALSE)</formula>
    </cfRule>
  </conditionalFormatting>
  <conditionalFormatting sqref="G42">
    <cfRule type="expression" dxfId="404" priority="69">
      <formula>IF(SUM(G42:G43)&gt;3.7,TRUE,FALSE)</formula>
    </cfRule>
  </conditionalFormatting>
  <conditionalFormatting sqref="E43">
    <cfRule type="expression" dxfId="403" priority="68">
      <formula>IF(E43="",FALSE,IF(LEFT(E43,1)=LEFT(E42,1),TRUE,FALSE))</formula>
    </cfRule>
  </conditionalFormatting>
  <conditionalFormatting sqref="E45">
    <cfRule type="expression" dxfId="402" priority="66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401" priority="67">
      <formula>IF(E44="",FALSE,IF(OR(LEFT(E44,LEN(E44)-1)=LEFT(E43,LEN(E43)-1),LEFT(E44,LEN(E44)-1)=LEFT(E42,LEN(E42)-1)),TRUE,FALSE))</formula>
    </cfRule>
  </conditionalFormatting>
  <conditionalFormatting sqref="G47">
    <cfRule type="expression" dxfId="400" priority="65">
      <formula>IF(SUM(G46:G47)&gt;3.7,TRUE,FALSE)</formula>
    </cfRule>
  </conditionalFormatting>
  <conditionalFormatting sqref="G46">
    <cfRule type="expression" dxfId="399" priority="64">
      <formula>IF(SUM(G46:G47)&gt;3.7,TRUE,FALSE)</formula>
    </cfRule>
  </conditionalFormatting>
  <conditionalFormatting sqref="E47">
    <cfRule type="expression" dxfId="398" priority="63">
      <formula>IF(E47="",FALSE,IF(LEFT(E47,1)=LEFT(E46,1),TRUE,FALSE))</formula>
    </cfRule>
  </conditionalFormatting>
  <conditionalFormatting sqref="E49">
    <cfRule type="expression" dxfId="397" priority="61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396" priority="62">
      <formula>IF(E48="",FALSE,IF(OR(LEFT(E48,LEN(E48)-1)=LEFT(E47,LEN(E47)-1),LEFT(E48,LEN(E48)-1)=LEFT(E46,LEN(E46)-1)),TRUE,FALSE))</formula>
    </cfRule>
  </conditionalFormatting>
  <conditionalFormatting sqref="G51">
    <cfRule type="expression" dxfId="395" priority="60">
      <formula>IF(SUM(G50:G51)&gt;3.7,TRUE,FALSE)</formula>
    </cfRule>
  </conditionalFormatting>
  <conditionalFormatting sqref="G50">
    <cfRule type="expression" dxfId="394" priority="59">
      <formula>IF(SUM(G50:G51)&gt;3.7,TRUE,FALSE)</formula>
    </cfRule>
  </conditionalFormatting>
  <conditionalFormatting sqref="E51">
    <cfRule type="expression" dxfId="393" priority="58">
      <formula>IF(E51="",FALSE,IF(LEFT(E51,1)=LEFT(E50,1),TRUE,FALSE))</formula>
    </cfRule>
  </conditionalFormatting>
  <conditionalFormatting sqref="E53">
    <cfRule type="expression" dxfId="392" priority="56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391" priority="57">
      <formula>IF(E52="",FALSE,IF(OR(LEFT(E52,LEN(E52)-1)=LEFT(E51,LEN(E51)-1),LEFT(E52,LEN(E52)-1)=LEFT(E50,LEN(E50)-1)),TRUE,FALSE))</formula>
    </cfRule>
  </conditionalFormatting>
  <conditionalFormatting sqref="G55">
    <cfRule type="expression" dxfId="390" priority="55">
      <formula>IF(SUM(G54:G55)&gt;3.7,TRUE,FALSE)</formula>
    </cfRule>
  </conditionalFormatting>
  <conditionalFormatting sqref="G54">
    <cfRule type="expression" dxfId="389" priority="54">
      <formula>IF(SUM(G54:G55)&gt;3.7,TRUE,FALSE)</formula>
    </cfRule>
  </conditionalFormatting>
  <conditionalFormatting sqref="E55">
    <cfRule type="expression" dxfId="388" priority="53">
      <formula>IF(E55="",FALSE,IF(LEFT(E55,1)=LEFT(E54,1),TRUE,FALSE))</formula>
    </cfRule>
  </conditionalFormatting>
  <conditionalFormatting sqref="E57">
    <cfRule type="expression" dxfId="387" priority="51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386" priority="52">
      <formula>IF(E56="",FALSE,IF(OR(LEFT(E56,LEN(E56)-1)=LEFT(E55,LEN(E55)-1),LEFT(E56,LEN(E56)-1)=LEFT(E54,LEN(E54)-1)),TRUE,FALSE))</formula>
    </cfRule>
  </conditionalFormatting>
  <conditionalFormatting sqref="G59">
    <cfRule type="expression" dxfId="385" priority="50">
      <formula>IF(SUM(G58:G59)&gt;3.7,TRUE,FALSE)</formula>
    </cfRule>
  </conditionalFormatting>
  <conditionalFormatting sqref="G58">
    <cfRule type="expression" dxfId="384" priority="49">
      <formula>IF(SUM(G58:G59)&gt;3.7,TRUE,FALSE)</formula>
    </cfRule>
  </conditionalFormatting>
  <conditionalFormatting sqref="E59">
    <cfRule type="expression" dxfId="383" priority="48">
      <formula>IF(E59="",FALSE,IF(LEFT(E59,1)=LEFT(E58,1),TRUE,FALSE))</formula>
    </cfRule>
  </conditionalFormatting>
  <conditionalFormatting sqref="E61">
    <cfRule type="expression" dxfId="382" priority="46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381" priority="47">
      <formula>IF(E60="",FALSE,IF(OR(LEFT(E60,LEN(E60)-1)=LEFT(E59,LEN(E59)-1),LEFT(E60,LEN(E60)-1)=LEFT(E58,LEN(E58)-1)),TRUE,FALSE))</formula>
    </cfRule>
  </conditionalFormatting>
  <conditionalFormatting sqref="G63">
    <cfRule type="expression" dxfId="380" priority="45">
      <formula>IF(SUM(G62:G63)&gt;3.7,TRUE,FALSE)</formula>
    </cfRule>
  </conditionalFormatting>
  <conditionalFormatting sqref="G62">
    <cfRule type="expression" dxfId="379" priority="44">
      <formula>IF(SUM(G62:G63)&gt;3.7,TRUE,FALSE)</formula>
    </cfRule>
  </conditionalFormatting>
  <conditionalFormatting sqref="E63">
    <cfRule type="expression" dxfId="378" priority="43">
      <formula>IF(E63="",FALSE,IF(LEFT(E63,1)=LEFT(E62,1),TRUE,FALSE))</formula>
    </cfRule>
  </conditionalFormatting>
  <conditionalFormatting sqref="E65">
    <cfRule type="expression" dxfId="377" priority="41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376" priority="42">
      <formula>IF(E64="",FALSE,IF(OR(LEFT(E64,LEN(E64)-1)=LEFT(E63,LEN(E63)-1),LEFT(E64,LEN(E64)-1)=LEFT(E62,LEN(E62)-1)),TRUE,FALSE))</formula>
    </cfRule>
  </conditionalFormatting>
  <conditionalFormatting sqref="G67">
    <cfRule type="expression" dxfId="375" priority="40">
      <formula>IF(SUM(G66:G67)&gt;3.7,TRUE,FALSE)</formula>
    </cfRule>
  </conditionalFormatting>
  <conditionalFormatting sqref="G66">
    <cfRule type="expression" dxfId="374" priority="39">
      <formula>IF(SUM(G66:G67)&gt;3.7,TRUE,FALSE)</formula>
    </cfRule>
  </conditionalFormatting>
  <conditionalFormatting sqref="E67">
    <cfRule type="expression" dxfId="373" priority="38">
      <formula>IF(E67="",FALSE,IF(LEFT(E67,1)=LEFT(E66,1),TRUE,FALSE))</formula>
    </cfRule>
  </conditionalFormatting>
  <conditionalFormatting sqref="E69">
    <cfRule type="expression" dxfId="372" priority="36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371" priority="37">
      <formula>IF(E68="",FALSE,IF(OR(LEFT(E68,LEN(E68)-1)=LEFT(E67,LEN(E67)-1),LEFT(E68,LEN(E68)-1)=LEFT(E66,LEN(E66)-1)),TRUE,FALSE))</formula>
    </cfRule>
  </conditionalFormatting>
  <conditionalFormatting sqref="G71">
    <cfRule type="expression" dxfId="370" priority="35">
      <formula>IF(SUM(G70:G71)&gt;3.7,TRUE,FALSE)</formula>
    </cfRule>
  </conditionalFormatting>
  <conditionalFormatting sqref="G70">
    <cfRule type="expression" dxfId="369" priority="34">
      <formula>IF(SUM(G70:G71)&gt;3.7,TRUE,FALSE)</formula>
    </cfRule>
  </conditionalFormatting>
  <conditionalFormatting sqref="E71">
    <cfRule type="expression" dxfId="368" priority="33">
      <formula>IF(E71="",FALSE,IF(LEFT(E71,1)=LEFT(E70,1),TRUE,FALSE))</formula>
    </cfRule>
  </conditionalFormatting>
  <conditionalFormatting sqref="E73">
    <cfRule type="expression" dxfId="367" priority="31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366" priority="32">
      <formula>IF(E72="",FALSE,IF(OR(LEFT(E72,LEN(E72)-1)=LEFT(E71,LEN(E71)-1),LEFT(E72,LEN(E72)-1)=LEFT(E70,LEN(E70)-1)),TRUE,FALSE))</formula>
    </cfRule>
  </conditionalFormatting>
  <conditionalFormatting sqref="G75">
    <cfRule type="expression" dxfId="365" priority="30">
      <formula>IF(SUM(G74:G75)&gt;3.7,TRUE,FALSE)</formula>
    </cfRule>
  </conditionalFormatting>
  <conditionalFormatting sqref="G74">
    <cfRule type="expression" dxfId="364" priority="29">
      <formula>IF(SUM(G74:G75)&gt;3.7,TRUE,FALSE)</formula>
    </cfRule>
  </conditionalFormatting>
  <conditionalFormatting sqref="E75">
    <cfRule type="expression" dxfId="363" priority="28">
      <formula>IF(E75="",FALSE,IF(LEFT(E75,1)=LEFT(E74,1),TRUE,FALSE))</formula>
    </cfRule>
  </conditionalFormatting>
  <conditionalFormatting sqref="E77">
    <cfRule type="expression" dxfId="362" priority="26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361" priority="27">
      <formula>IF(E76="",FALSE,IF(OR(LEFT(E76,LEN(E76)-1)=LEFT(E75,LEN(E75)-1),LEFT(E76,LEN(E76)-1)=LEFT(E74,LEN(E74)-1)),TRUE,FALSE))</formula>
    </cfRule>
  </conditionalFormatting>
  <conditionalFormatting sqref="G79">
    <cfRule type="expression" dxfId="360" priority="25">
      <formula>IF(SUM(G78:G79)&gt;3.7,TRUE,FALSE)</formula>
    </cfRule>
  </conditionalFormatting>
  <conditionalFormatting sqref="G78">
    <cfRule type="expression" dxfId="359" priority="24">
      <formula>IF(SUM(G78:G79)&gt;3.7,TRUE,FALSE)</formula>
    </cfRule>
  </conditionalFormatting>
  <conditionalFormatting sqref="E79">
    <cfRule type="expression" dxfId="358" priority="23">
      <formula>IF(E79="",FALSE,IF(LEFT(E79,1)=LEFT(E78,1),TRUE,FALSE))</formula>
    </cfRule>
  </conditionalFormatting>
  <conditionalFormatting sqref="E81">
    <cfRule type="expression" dxfId="357" priority="21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356" priority="22">
      <formula>IF(E80="",FALSE,IF(OR(LEFT(E80,LEN(E80)-1)=LEFT(E79,LEN(E79)-1),LEFT(E80,LEN(E80)-1)=LEFT(E78,LEN(E78)-1)),TRUE,FALSE))</formula>
    </cfRule>
  </conditionalFormatting>
  <conditionalFormatting sqref="G83">
    <cfRule type="expression" dxfId="355" priority="20">
      <formula>IF(SUM(G82:G83)&gt;3.7,TRUE,FALSE)</formula>
    </cfRule>
  </conditionalFormatting>
  <conditionalFormatting sqref="G82">
    <cfRule type="expression" dxfId="354" priority="19">
      <formula>IF(SUM(G82:G83)&gt;3.7,TRUE,FALSE)</formula>
    </cfRule>
  </conditionalFormatting>
  <conditionalFormatting sqref="E83">
    <cfRule type="expression" dxfId="353" priority="18">
      <formula>IF(E83="",FALSE,IF(LEFT(E83,1)=LEFT(E82,1),TRUE,FALSE))</formula>
    </cfRule>
  </conditionalFormatting>
  <conditionalFormatting sqref="E85">
    <cfRule type="expression" dxfId="352" priority="16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351" priority="17">
      <formula>IF(E84="",FALSE,IF(OR(LEFT(E84,LEN(E84)-1)=LEFT(E83,LEN(E83)-1),LEFT(E84,LEN(E84)-1)=LEFT(E82,LEN(E82)-1)),TRUE,FALSE))</formula>
    </cfRule>
  </conditionalFormatting>
  <conditionalFormatting sqref="G87">
    <cfRule type="expression" dxfId="350" priority="15">
      <formula>IF(SUM(G86:G87)&gt;3.7,TRUE,FALSE)</formula>
    </cfRule>
  </conditionalFormatting>
  <conditionalFormatting sqref="G86">
    <cfRule type="expression" dxfId="349" priority="14">
      <formula>IF(SUM(G86:G87)&gt;3.7,TRUE,FALSE)</formula>
    </cfRule>
  </conditionalFormatting>
  <conditionalFormatting sqref="E87">
    <cfRule type="expression" dxfId="348" priority="13">
      <formula>IF(E87="",FALSE,IF(LEFT(E87,1)=LEFT(E86,1),TRUE,FALSE))</formula>
    </cfRule>
  </conditionalFormatting>
  <conditionalFormatting sqref="E89">
    <cfRule type="expression" dxfId="347" priority="11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346" priority="12">
      <formula>IF(E88="",FALSE,IF(OR(LEFT(E88,LEN(E88)-1)=LEFT(E87,LEN(E87)-1),LEFT(E88,LEN(E88)-1)=LEFT(E86,LEN(E86)-1)),TRUE,FALSE))</formula>
    </cfRule>
  </conditionalFormatting>
  <conditionalFormatting sqref="G91">
    <cfRule type="expression" dxfId="345" priority="10">
      <formula>IF(SUM(G90:G91)&gt;3.7,TRUE,FALSE)</formula>
    </cfRule>
  </conditionalFormatting>
  <conditionalFormatting sqref="G90">
    <cfRule type="expression" dxfId="344" priority="9">
      <formula>IF(SUM(G90:G91)&gt;3.7,TRUE,FALSE)</formula>
    </cfRule>
  </conditionalFormatting>
  <conditionalFormatting sqref="E91">
    <cfRule type="expression" dxfId="343" priority="8">
      <formula>IF(E91="",FALSE,IF(LEFT(E91,1)=LEFT(E90,1),TRUE,FALSE))</formula>
    </cfRule>
  </conditionalFormatting>
  <conditionalFormatting sqref="E93">
    <cfRule type="expression" dxfId="342" priority="6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341" priority="7">
      <formula>IF(E92="",FALSE,IF(OR(LEFT(E92,LEN(E92)-1)=LEFT(E91,LEN(E91)-1),LEFT(E92,LEN(E92)-1)=LEFT(E90,LEN(E90)-1)),TRUE,FALSE))</formula>
    </cfRule>
  </conditionalFormatting>
  <conditionalFormatting sqref="G95">
    <cfRule type="expression" dxfId="340" priority="5">
      <formula>IF(SUM(G94:G95)&gt;3.7,TRUE,FALSE)</formula>
    </cfRule>
  </conditionalFormatting>
  <conditionalFormatting sqref="G94">
    <cfRule type="expression" dxfId="339" priority="4">
      <formula>IF(SUM(G94:G95)&gt;3.7,TRUE,FALSE)</formula>
    </cfRule>
  </conditionalFormatting>
  <conditionalFormatting sqref="E95">
    <cfRule type="expression" dxfId="338" priority="3">
      <formula>IF(E95="",FALSE,IF(LEFT(E95,1)=LEFT(E94,1),TRUE,FALSE))</formula>
    </cfRule>
  </conditionalFormatting>
  <conditionalFormatting sqref="E97">
    <cfRule type="expression" dxfId="337" priority="1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336" priority="2">
      <formula>IF(E96="",FALSE,IF(OR(LEFT(E96,LEN(E96)-1)=LEFT(E95,LEN(E95)-1),LEFT(E96,LEN(E96)-1)=LEFT(E94,LEN(E94)-1)),TRUE,FALSE))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</vt:lpstr>
      <vt:lpstr>-8G</vt:lpstr>
      <vt:lpstr>-8B</vt:lpstr>
      <vt:lpstr>9-10G</vt:lpstr>
      <vt:lpstr>9-10B</vt:lpstr>
      <vt:lpstr>11-12G</vt:lpstr>
      <vt:lpstr>11-12B</vt:lpstr>
      <vt:lpstr>13-14G</vt:lpstr>
      <vt:lpstr>13-14B</vt:lpstr>
      <vt:lpstr>15+G</vt:lpstr>
      <vt:lpstr>15+B</vt:lpstr>
      <vt:lpstr>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Field</dc:creator>
  <cp:lastModifiedBy>Don Field</cp:lastModifiedBy>
  <dcterms:created xsi:type="dcterms:W3CDTF">2018-01-27T17:51:24Z</dcterms:created>
  <dcterms:modified xsi:type="dcterms:W3CDTF">2018-06-27T00:41:56Z</dcterms:modified>
</cp:coreProperties>
</file>